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azen\Desktop\FIN. PLAN\2023\"/>
    </mc:Choice>
  </mc:AlternateContent>
  <bookViews>
    <workbookView xWindow="0" yWindow="0" windowWidth="28800" windowHeight="12330"/>
  </bookViews>
  <sheets>
    <sheet name="OPĆI" sheetId="11" r:id="rId1"/>
    <sheet name="OPĆI 2" sheetId="1" r:id="rId2"/>
    <sheet name="RASHODI" sheetId="2" r:id="rId3"/>
  </sheets>
  <definedNames>
    <definedName name="_xlnm.Print_Area" localSheetId="0">OPĆI!$A$1:$M$58</definedName>
    <definedName name="_xlnm.Print_Area" localSheetId="1">'OPĆI 2'!$A$1:$N$100</definedName>
    <definedName name="_xlnm.Print_Area" localSheetId="2">RASHODI!$A$1:$O$505</definedName>
  </definedNames>
  <calcPr calcId="162913"/>
</workbook>
</file>

<file path=xl/calcChain.xml><?xml version="1.0" encoding="utf-8"?>
<calcChain xmlns="http://schemas.openxmlformats.org/spreadsheetml/2006/main">
  <c r="K66" i="1" l="1"/>
  <c r="K62" i="1"/>
  <c r="K56" i="1"/>
  <c r="K53" i="1"/>
  <c r="K43" i="1"/>
  <c r="K41" i="1"/>
  <c r="M495" i="2"/>
  <c r="I497" i="2"/>
  <c r="G497" i="2"/>
  <c r="M485" i="2"/>
  <c r="G487" i="2"/>
  <c r="I487" i="2"/>
  <c r="I496" i="2"/>
  <c r="I495" i="2" s="1"/>
  <c r="G496" i="2"/>
  <c r="G495" i="2" s="1"/>
  <c r="J495" i="2"/>
  <c r="H495" i="2"/>
  <c r="F495" i="2"/>
  <c r="E495" i="2"/>
  <c r="D495" i="2"/>
  <c r="I494" i="2"/>
  <c r="G494" i="2"/>
  <c r="I493" i="2"/>
  <c r="G493" i="2"/>
  <c r="I492" i="2"/>
  <c r="G492" i="2"/>
  <c r="G491" i="2" s="1"/>
  <c r="M491" i="2"/>
  <c r="J491" i="2"/>
  <c r="J490" i="2" s="1"/>
  <c r="H491" i="2"/>
  <c r="H490" i="2" s="1"/>
  <c r="F491" i="2"/>
  <c r="F490" i="2" s="1"/>
  <c r="E491" i="2"/>
  <c r="D491" i="2"/>
  <c r="D490" i="2" s="1"/>
  <c r="N490" i="2"/>
  <c r="I486" i="2"/>
  <c r="I485" i="2" s="1"/>
  <c r="G486" i="2"/>
  <c r="G485" i="2" s="1"/>
  <c r="J485" i="2"/>
  <c r="H485" i="2"/>
  <c r="H480" i="2" s="1"/>
  <c r="F485" i="2"/>
  <c r="E485" i="2"/>
  <c r="D485" i="2"/>
  <c r="I484" i="2"/>
  <c r="G484" i="2"/>
  <c r="I483" i="2"/>
  <c r="G483" i="2"/>
  <c r="I482" i="2"/>
  <c r="I481" i="2" s="1"/>
  <c r="G482" i="2"/>
  <c r="G481" i="2" s="1"/>
  <c r="G480" i="2" s="1"/>
  <c r="M481" i="2"/>
  <c r="J481" i="2"/>
  <c r="J480" i="2" s="1"/>
  <c r="H481" i="2"/>
  <c r="F481" i="2"/>
  <c r="F480" i="2" s="1"/>
  <c r="E481" i="2"/>
  <c r="E480" i="2" s="1"/>
  <c r="D481" i="2"/>
  <c r="D480" i="2" s="1"/>
  <c r="N480" i="2"/>
  <c r="M345" i="2"/>
  <c r="M260" i="2"/>
  <c r="M259" i="2" s="1"/>
  <c r="M252" i="2"/>
  <c r="K69" i="1" s="1"/>
  <c r="K58" i="1"/>
  <c r="M236" i="2"/>
  <c r="K95" i="1"/>
  <c r="K94" i="1" s="1"/>
  <c r="K92" i="1"/>
  <c r="K89" i="1"/>
  <c r="K83" i="1"/>
  <c r="K82" i="1" s="1"/>
  <c r="K59" i="1"/>
  <c r="K45" i="1"/>
  <c r="K29" i="1"/>
  <c r="K22" i="1"/>
  <c r="K15" i="1"/>
  <c r="M475" i="2"/>
  <c r="M471" i="2"/>
  <c r="M466" i="2"/>
  <c r="M462" i="2"/>
  <c r="M454" i="2"/>
  <c r="M453" i="2" s="1"/>
  <c r="M451" i="2"/>
  <c r="M450" i="2"/>
  <c r="M445" i="2"/>
  <c r="M444" i="2" s="1"/>
  <c r="M440" i="2"/>
  <c r="M439" i="2"/>
  <c r="M435" i="2"/>
  <c r="M434" i="2" s="1"/>
  <c r="M428" i="2"/>
  <c r="M427" i="2"/>
  <c r="M424" i="2"/>
  <c r="M423" i="2" s="1"/>
  <c r="M417" i="2"/>
  <c r="M416" i="2"/>
  <c r="M410" i="2"/>
  <c r="M409" i="2" s="1"/>
  <c r="M404" i="2"/>
  <c r="M403" i="2"/>
  <c r="M397" i="2"/>
  <c r="M396" i="2" s="1"/>
  <c r="M392" i="2"/>
  <c r="M391" i="2"/>
  <c r="M386" i="2"/>
  <c r="M382" i="2"/>
  <c r="K88" i="1" s="1"/>
  <c r="M377" i="2"/>
  <c r="M376" i="2" s="1"/>
  <c r="M371" i="2"/>
  <c r="M370" i="2"/>
  <c r="M364" i="2"/>
  <c r="M363" i="2" s="1"/>
  <c r="M360" i="2"/>
  <c r="M359" i="2"/>
  <c r="M353" i="2"/>
  <c r="M350" i="2"/>
  <c r="M344" i="2"/>
  <c r="M338" i="2"/>
  <c r="M334" i="2"/>
  <c r="M330" i="2"/>
  <c r="M329" i="2" s="1"/>
  <c r="M325" i="2"/>
  <c r="M321" i="2" s="1"/>
  <c r="M322" i="2"/>
  <c r="M315" i="2"/>
  <c r="M314" i="2"/>
  <c r="M310" i="2"/>
  <c r="M309" i="2"/>
  <c r="M305" i="2"/>
  <c r="M304" i="2" s="1"/>
  <c r="M299" i="2"/>
  <c r="M298" i="2"/>
  <c r="K14" i="1" s="1"/>
  <c r="M296" i="2"/>
  <c r="M288" i="2" s="1"/>
  <c r="M292" i="2"/>
  <c r="M289" i="2"/>
  <c r="M284" i="2"/>
  <c r="M283" i="2" s="1"/>
  <c r="M279" i="2"/>
  <c r="K80" i="1" s="1"/>
  <c r="M272" i="2"/>
  <c r="M271" i="2" s="1"/>
  <c r="M267" i="2"/>
  <c r="M266" i="2"/>
  <c r="M248" i="2"/>
  <c r="M242" i="2"/>
  <c r="M241" i="2" s="1"/>
  <c r="M231" i="2"/>
  <c r="M230" i="2" s="1"/>
  <c r="M225" i="2"/>
  <c r="M224" i="2" s="1"/>
  <c r="M220" i="2"/>
  <c r="M216" i="2"/>
  <c r="M211" i="2"/>
  <c r="M210" i="2" s="1"/>
  <c r="M206" i="2"/>
  <c r="M205" i="2" s="1"/>
  <c r="M203" i="2"/>
  <c r="M202" i="2"/>
  <c r="M198" i="2"/>
  <c r="M195" i="2"/>
  <c r="M194" i="2" s="1"/>
  <c r="M192" i="2"/>
  <c r="M186" i="2"/>
  <c r="M184" i="2"/>
  <c r="M177" i="2"/>
  <c r="M174" i="2" s="1"/>
  <c r="M175" i="2"/>
  <c r="M169" i="2"/>
  <c r="M168" i="2" s="1"/>
  <c r="M164" i="2"/>
  <c r="M163" i="2"/>
  <c r="M161" i="2"/>
  <c r="M155" i="2"/>
  <c r="M150" i="2" s="1"/>
  <c r="M151" i="2"/>
  <c r="M145" i="2"/>
  <c r="M141" i="2"/>
  <c r="M137" i="2"/>
  <c r="M132" i="2"/>
  <c r="M131" i="2"/>
  <c r="M129" i="2"/>
  <c r="M124" i="2"/>
  <c r="M120" i="2"/>
  <c r="K55" i="1" s="1"/>
  <c r="M115" i="2"/>
  <c r="M113" i="2"/>
  <c r="M108" i="2"/>
  <c r="M104" i="2" s="1"/>
  <c r="K27" i="1" s="1"/>
  <c r="M100" i="2"/>
  <c r="M96" i="2"/>
  <c r="M95" i="2"/>
  <c r="M91" i="2"/>
  <c r="M86" i="2" s="1"/>
  <c r="M87" i="2"/>
  <c r="M81" i="2"/>
  <c r="M80" i="2"/>
  <c r="M72" i="2"/>
  <c r="M64" i="2"/>
  <c r="M63" i="2"/>
  <c r="M57" i="2"/>
  <c r="K75" i="1" s="1"/>
  <c r="M54" i="2"/>
  <c r="K67" i="1" s="1"/>
  <c r="M50" i="2"/>
  <c r="M49" i="2" s="1"/>
  <c r="M45" i="2"/>
  <c r="K72" i="1" s="1"/>
  <c r="M39" i="2"/>
  <c r="K63" i="1" s="1"/>
  <c r="M36" i="2"/>
  <c r="M31" i="2"/>
  <c r="K78" i="1" s="1"/>
  <c r="M28" i="2"/>
  <c r="M23" i="2"/>
  <c r="M18" i="2"/>
  <c r="M500" i="2" l="1"/>
  <c r="K79" i="1"/>
  <c r="K77" i="1" s="1"/>
  <c r="G490" i="2"/>
  <c r="E490" i="2"/>
  <c r="I491" i="2"/>
  <c r="I490" i="2" s="1"/>
  <c r="I480" i="2"/>
  <c r="M490" i="2"/>
  <c r="M480" i="2"/>
  <c r="M470" i="2"/>
  <c r="M461" i="2"/>
  <c r="M381" i="2"/>
  <c r="M303" i="2"/>
  <c r="M278" i="2"/>
  <c r="K90" i="1"/>
  <c r="M247" i="2"/>
  <c r="K19" i="1" s="1"/>
  <c r="M215" i="2"/>
  <c r="K91" i="1"/>
  <c r="K33" i="11"/>
  <c r="M183" i="2"/>
  <c r="K34" i="1" s="1"/>
  <c r="K68" i="1"/>
  <c r="K16" i="1"/>
  <c r="M136" i="2"/>
  <c r="M119" i="2"/>
  <c r="K28" i="1" s="1"/>
  <c r="K73" i="1"/>
  <c r="K87" i="1"/>
  <c r="K85" i="1" s="1"/>
  <c r="K64" i="1"/>
  <c r="M71" i="2"/>
  <c r="K57" i="1"/>
  <c r="M35" i="2"/>
  <c r="K38" i="1" s="1"/>
  <c r="K37" i="1" s="1"/>
  <c r="K54" i="1"/>
  <c r="M27" i="2"/>
  <c r="K65" i="1"/>
  <c r="M17" i="2"/>
  <c r="K74" i="1"/>
  <c r="L310" i="2"/>
  <c r="L305" i="2"/>
  <c r="L284" i="2"/>
  <c r="L198" i="2"/>
  <c r="H95" i="1"/>
  <c r="J83" i="1"/>
  <c r="J82" i="1" s="1"/>
  <c r="K354" i="2"/>
  <c r="J354" i="2"/>
  <c r="J353" i="2" s="1"/>
  <c r="I354" i="2"/>
  <c r="I353" i="2" s="1"/>
  <c r="H354" i="2"/>
  <c r="H353" i="2" s="1"/>
  <c r="G354" i="2"/>
  <c r="F354" i="2"/>
  <c r="F353" i="2" s="1"/>
  <c r="E354" i="2"/>
  <c r="D354" i="2"/>
  <c r="D353" i="2" s="1"/>
  <c r="L353" i="2"/>
  <c r="K353" i="2"/>
  <c r="G353" i="2"/>
  <c r="E353" i="2"/>
  <c r="K52" i="1" l="1"/>
  <c r="K26" i="1"/>
  <c r="K25" i="1" s="1"/>
  <c r="K17" i="1"/>
  <c r="K13" i="1" s="1"/>
  <c r="K71" i="1"/>
  <c r="K61" i="1"/>
  <c r="K42" i="1"/>
  <c r="K32" i="11"/>
  <c r="K31" i="11" s="1"/>
  <c r="L364" i="2"/>
  <c r="L363" i="2" s="1"/>
  <c r="K364" i="2"/>
  <c r="K363" i="2" s="1"/>
  <c r="J364" i="2"/>
  <c r="J363" i="2" s="1"/>
  <c r="I364" i="2"/>
  <c r="I363" i="2" s="1"/>
  <c r="H364" i="2"/>
  <c r="H363" i="2" s="1"/>
  <c r="G364" i="2"/>
  <c r="G363" i="2" s="1"/>
  <c r="F364" i="2"/>
  <c r="F363" i="2" s="1"/>
  <c r="E364" i="2"/>
  <c r="E363" i="2" s="1"/>
  <c r="D364" i="2"/>
  <c r="D363" i="2" s="1"/>
  <c r="L252" i="2"/>
  <c r="L225" i="2"/>
  <c r="L175" i="2"/>
  <c r="L151" i="2"/>
  <c r="K40" i="1" l="1"/>
  <c r="K11" i="1" s="1"/>
  <c r="K98" i="1" s="1"/>
  <c r="K50" i="1"/>
  <c r="K100" i="1" s="1"/>
  <c r="O339" i="2"/>
  <c r="N338" i="2"/>
  <c r="O338" i="2" s="1"/>
  <c r="L338" i="2"/>
  <c r="K338" i="2"/>
  <c r="L108" i="2"/>
  <c r="J58" i="2"/>
  <c r="J57" i="2" s="1"/>
  <c r="I58" i="2"/>
  <c r="I57" i="2" s="1"/>
  <c r="G58" i="2"/>
  <c r="G57" i="2" s="1"/>
  <c r="O57" i="2"/>
  <c r="L57" i="2"/>
  <c r="J75" i="1" s="1"/>
  <c r="H57" i="2"/>
  <c r="F57" i="2"/>
  <c r="E57" i="2"/>
  <c r="D57" i="2"/>
  <c r="K29" i="11" l="1"/>
  <c r="K28" i="11" s="1"/>
  <c r="K34" i="11" s="1"/>
  <c r="K36" i="11" s="1"/>
  <c r="O238" i="2"/>
  <c r="K238" i="2"/>
  <c r="K236" i="2" s="1"/>
  <c r="N236" i="2"/>
  <c r="O236" i="2" s="1"/>
  <c r="L236" i="2"/>
  <c r="O335" i="2"/>
  <c r="N334" i="2"/>
  <c r="O334" i="2" s="1"/>
  <c r="L334" i="2"/>
  <c r="K334" i="2"/>
  <c r="J45" i="1"/>
  <c r="J22" i="1"/>
  <c r="J378" i="2"/>
  <c r="J377" i="2" s="1"/>
  <c r="J376" i="2" s="1"/>
  <c r="I378" i="2"/>
  <c r="I377" i="2" s="1"/>
  <c r="I376" i="2" s="1"/>
  <c r="G378" i="2"/>
  <c r="G377" i="2" s="1"/>
  <c r="G376" i="2" s="1"/>
  <c r="O377" i="2"/>
  <c r="L377" i="2"/>
  <c r="L376" i="2" s="1"/>
  <c r="K377" i="2"/>
  <c r="K376" i="2" s="1"/>
  <c r="H377" i="2"/>
  <c r="H376" i="2" s="1"/>
  <c r="F377" i="2"/>
  <c r="F376" i="2" s="1"/>
  <c r="E377" i="2"/>
  <c r="E376" i="2" s="1"/>
  <c r="D377" i="2"/>
  <c r="D376" i="2" s="1"/>
  <c r="N376" i="2"/>
  <c r="O376" i="2" s="1"/>
  <c r="L224" i="2"/>
  <c r="L325" i="2"/>
  <c r="K325" i="2"/>
  <c r="L220" i="2"/>
  <c r="K220" i="2"/>
  <c r="L211" i="2"/>
  <c r="L210" i="2" s="1"/>
  <c r="L169" i="2"/>
  <c r="L168" i="2" s="1"/>
  <c r="L177" i="2"/>
  <c r="L174" i="2" s="1"/>
  <c r="L113" i="2"/>
  <c r="L454" i="2"/>
  <c r="L453" i="2" s="1"/>
  <c r="L451" i="2"/>
  <c r="L450" i="2" s="1"/>
  <c r="L445" i="2"/>
  <c r="L444" i="2" s="1"/>
  <c r="L440" i="2"/>
  <c r="L439" i="2" s="1"/>
  <c r="L435" i="2"/>
  <c r="L434" i="2" s="1"/>
  <c r="L428" i="2"/>
  <c r="L427" i="2" s="1"/>
  <c r="L424" i="2"/>
  <c r="L423" i="2" s="1"/>
  <c r="L417" i="2"/>
  <c r="L416" i="2" s="1"/>
  <c r="L410" i="2"/>
  <c r="L409" i="2" s="1"/>
  <c r="L404" i="2"/>
  <c r="L403" i="2" s="1"/>
  <c r="L397" i="2"/>
  <c r="L396" i="2" s="1"/>
  <c r="L382" i="2"/>
  <c r="L371" i="2"/>
  <c r="J89" i="1" s="1"/>
  <c r="L360" i="2"/>
  <c r="L350" i="2"/>
  <c r="L345" i="2"/>
  <c r="L344" i="2" s="1"/>
  <c r="L322" i="2"/>
  <c r="L315" i="2"/>
  <c r="L314" i="2" s="1"/>
  <c r="L309" i="2"/>
  <c r="L304" i="2"/>
  <c r="L299" i="2"/>
  <c r="L298" i="2" s="1"/>
  <c r="L296" i="2"/>
  <c r="L292" i="2"/>
  <c r="L289" i="2"/>
  <c r="L283" i="2"/>
  <c r="L279" i="2"/>
  <c r="L278" i="2" s="1"/>
  <c r="L272" i="2"/>
  <c r="L271" i="2" s="1"/>
  <c r="L267" i="2"/>
  <c r="L266" i="2" s="1"/>
  <c r="J69" i="1"/>
  <c r="L248" i="2"/>
  <c r="J59" i="1" s="1"/>
  <c r="L231" i="2"/>
  <c r="L230" i="2" s="1"/>
  <c r="L216" i="2"/>
  <c r="L206" i="2"/>
  <c r="L205" i="2" s="1"/>
  <c r="L203" i="2"/>
  <c r="L195" i="2"/>
  <c r="L194" i="2" s="1"/>
  <c r="L192" i="2"/>
  <c r="L186" i="2"/>
  <c r="L184" i="2"/>
  <c r="L164" i="2"/>
  <c r="L163" i="2" s="1"/>
  <c r="L161" i="2"/>
  <c r="L155" i="2"/>
  <c r="L145" i="2"/>
  <c r="L141" i="2"/>
  <c r="L137" i="2"/>
  <c r="J58" i="1" s="1"/>
  <c r="L132" i="2"/>
  <c r="L131" i="2" s="1"/>
  <c r="L129" i="2"/>
  <c r="L124" i="2"/>
  <c r="L120" i="2"/>
  <c r="L115" i="2"/>
  <c r="L100" i="2"/>
  <c r="L96" i="2"/>
  <c r="L91" i="2"/>
  <c r="L87" i="2"/>
  <c r="L81" i="2"/>
  <c r="L72" i="2"/>
  <c r="L64" i="2"/>
  <c r="L63" i="2" s="1"/>
  <c r="L54" i="2"/>
  <c r="L50" i="2"/>
  <c r="J57" i="1" s="1"/>
  <c r="L45" i="2"/>
  <c r="J72" i="1" s="1"/>
  <c r="L39" i="2"/>
  <c r="J63" i="1" s="1"/>
  <c r="L36" i="2"/>
  <c r="J54" i="1" s="1"/>
  <c r="L23" i="2"/>
  <c r="J74" i="1" s="1"/>
  <c r="L18" i="2"/>
  <c r="J55" i="1" l="1"/>
  <c r="J67" i="1"/>
  <c r="L17" i="2"/>
  <c r="L71" i="2"/>
  <c r="L80" i="2"/>
  <c r="L359" i="2"/>
  <c r="J95" i="1"/>
  <c r="J94" i="1" s="1"/>
  <c r="L381" i="2"/>
  <c r="J88" i="1"/>
  <c r="L370" i="2"/>
  <c r="J73" i="1"/>
  <c r="J71" i="1" s="1"/>
  <c r="J64" i="1"/>
  <c r="L202" i="2"/>
  <c r="J80" i="1"/>
  <c r="L86" i="2"/>
  <c r="J15" i="1" s="1"/>
  <c r="L49" i="2"/>
  <c r="J90" i="1"/>
  <c r="L95" i="2"/>
  <c r="L321" i="2"/>
  <c r="L247" i="2"/>
  <c r="J19" i="1" s="1"/>
  <c r="L35" i="2"/>
  <c r="J38" i="1" s="1"/>
  <c r="L215" i="2"/>
  <c r="L104" i="2"/>
  <c r="J27" i="1" s="1"/>
  <c r="L288" i="2"/>
  <c r="L183" i="2"/>
  <c r="J34" i="1" s="1"/>
  <c r="L150" i="2"/>
  <c r="J29" i="1" s="1"/>
  <c r="L136" i="2"/>
  <c r="L119" i="2"/>
  <c r="J28" i="1" s="1"/>
  <c r="L303" i="2"/>
  <c r="N381" i="2"/>
  <c r="O381" i="2"/>
  <c r="J383" i="2"/>
  <c r="J14" i="1" l="1"/>
  <c r="J37" i="1"/>
  <c r="J26" i="1"/>
  <c r="J25" i="1" s="1"/>
  <c r="J43" i="2"/>
  <c r="J37" i="2"/>
  <c r="J38" i="2"/>
  <c r="L392" i="2" l="1"/>
  <c r="J92" i="1" s="1"/>
  <c r="L391" i="2" l="1"/>
  <c r="H23" i="1"/>
  <c r="H22" i="1" s="1"/>
  <c r="H45" i="1"/>
  <c r="J33" i="11" l="1"/>
  <c r="L475" i="2"/>
  <c r="J66" i="1" s="1"/>
  <c r="K475" i="2"/>
  <c r="J475" i="2"/>
  <c r="H66" i="1" s="1"/>
  <c r="J471" i="2"/>
  <c r="J466" i="2"/>
  <c r="J462" i="2"/>
  <c r="L462" i="2" l="1"/>
  <c r="J53" i="1" s="1"/>
  <c r="K466" i="2"/>
  <c r="L466" i="2"/>
  <c r="J62" i="1" s="1"/>
  <c r="L471" i="2"/>
  <c r="J470" i="2"/>
  <c r="H43" i="1" s="1"/>
  <c r="H56" i="1"/>
  <c r="K471" i="2"/>
  <c r="J461" i="2"/>
  <c r="K462" i="2"/>
  <c r="K177" i="2"/>
  <c r="J180" i="2"/>
  <c r="J178" i="2"/>
  <c r="L242" i="2"/>
  <c r="L260" i="2"/>
  <c r="L259" i="2" s="1"/>
  <c r="L330" i="2"/>
  <c r="K388" i="2"/>
  <c r="L388" i="2" s="1"/>
  <c r="M388" i="2" s="1"/>
  <c r="J116" i="2"/>
  <c r="J115" i="2" s="1"/>
  <c r="L31" i="2"/>
  <c r="J78" i="1" s="1"/>
  <c r="J392" i="2"/>
  <c r="H92" i="1" s="1"/>
  <c r="J373" i="2"/>
  <c r="J372" i="2"/>
  <c r="J324" i="2"/>
  <c r="J323" i="2"/>
  <c r="J316" i="2"/>
  <c r="J311" i="2"/>
  <c r="J310" i="2" s="1"/>
  <c r="H88" i="1" s="1"/>
  <c r="J308" i="2"/>
  <c r="J260" i="2"/>
  <c r="J255" i="2"/>
  <c r="J256" i="2"/>
  <c r="J254" i="2"/>
  <c r="J251" i="2"/>
  <c r="J249" i="2"/>
  <c r="J232" i="2"/>
  <c r="J231" i="2" s="1"/>
  <c r="J225" i="2"/>
  <c r="J219" i="2"/>
  <c r="J216" i="2" s="1"/>
  <c r="J207" i="2"/>
  <c r="J204" i="2"/>
  <c r="J203" i="2" s="1"/>
  <c r="J193" i="2"/>
  <c r="J188" i="2"/>
  <c r="J189" i="2"/>
  <c r="J190" i="2"/>
  <c r="J191" i="2"/>
  <c r="J187" i="2"/>
  <c r="J185" i="2"/>
  <c r="J171" i="2"/>
  <c r="J169" i="2" s="1"/>
  <c r="J165" i="2"/>
  <c r="J162" i="2"/>
  <c r="J161" i="2" s="1"/>
  <c r="J158" i="2"/>
  <c r="J159" i="2"/>
  <c r="J160" i="2"/>
  <c r="J157" i="2"/>
  <c r="J156" i="2"/>
  <c r="J154" i="2"/>
  <c r="J152" i="2"/>
  <c r="J142" i="2"/>
  <c r="J141" i="2" s="1"/>
  <c r="J140" i="2"/>
  <c r="J137" i="2" s="1"/>
  <c r="J133" i="2"/>
  <c r="J132" i="2" s="1"/>
  <c r="J130" i="2"/>
  <c r="J129" i="2" s="1"/>
  <c r="J126" i="2"/>
  <c r="J127" i="2"/>
  <c r="J128" i="2"/>
  <c r="J125" i="2"/>
  <c r="J122" i="2"/>
  <c r="J123" i="2"/>
  <c r="J121" i="2"/>
  <c r="J113" i="2"/>
  <c r="J110" i="2"/>
  <c r="J111" i="2"/>
  <c r="J112" i="2"/>
  <c r="J109" i="2"/>
  <c r="J75" i="2"/>
  <c r="J73" i="2"/>
  <c r="J56" i="2"/>
  <c r="J55" i="2"/>
  <c r="J53" i="2"/>
  <c r="J52" i="2"/>
  <c r="J51" i="2"/>
  <c r="J46" i="2"/>
  <c r="J45" i="2" s="1"/>
  <c r="H72" i="1" s="1"/>
  <c r="J24" i="2"/>
  <c r="J23" i="2" s="1"/>
  <c r="H74" i="1" s="1"/>
  <c r="J20" i="2"/>
  <c r="J21" i="2"/>
  <c r="J22" i="2"/>
  <c r="J19" i="2"/>
  <c r="J454" i="2"/>
  <c r="J451" i="2"/>
  <c r="J445" i="2"/>
  <c r="J440" i="2"/>
  <c r="J435" i="2"/>
  <c r="J428" i="2"/>
  <c r="J424" i="2"/>
  <c r="J417" i="2"/>
  <c r="J410" i="2"/>
  <c r="J404" i="2"/>
  <c r="J397" i="2"/>
  <c r="J387" i="2"/>
  <c r="J382" i="2"/>
  <c r="J360" i="2"/>
  <c r="J351" i="2"/>
  <c r="J345" i="2"/>
  <c r="J330" i="2"/>
  <c r="J299" i="2"/>
  <c r="J296" i="2"/>
  <c r="J292" i="2"/>
  <c r="J289" i="2"/>
  <c r="J283" i="2"/>
  <c r="J279" i="2"/>
  <c r="H80" i="1" s="1"/>
  <c r="J272" i="2"/>
  <c r="J267" i="2"/>
  <c r="J242" i="2"/>
  <c r="J211" i="2"/>
  <c r="J195" i="2"/>
  <c r="H83" i="1" s="1"/>
  <c r="J146" i="2"/>
  <c r="J105" i="2"/>
  <c r="J100" i="2"/>
  <c r="J96" i="2"/>
  <c r="J91" i="2"/>
  <c r="J87" i="2"/>
  <c r="J81" i="2"/>
  <c r="J64" i="2"/>
  <c r="J31" i="2"/>
  <c r="H78" i="1" s="1"/>
  <c r="J68" i="1" l="1"/>
  <c r="L386" i="2"/>
  <c r="J91" i="1"/>
  <c r="J87" i="1" s="1"/>
  <c r="J85" i="1" s="1"/>
  <c r="L329" i="2"/>
  <c r="J79" i="1"/>
  <c r="J77" i="1" s="1"/>
  <c r="L241" i="2"/>
  <c r="J17" i="1" s="1"/>
  <c r="L470" i="2"/>
  <c r="J43" i="1" s="1"/>
  <c r="J56" i="1"/>
  <c r="J52" i="1" s="1"/>
  <c r="L461" i="2"/>
  <c r="J252" i="2"/>
  <c r="H69" i="1" s="1"/>
  <c r="J322" i="2"/>
  <c r="H53" i="1" s="1"/>
  <c r="J186" i="2"/>
  <c r="H58" i="1"/>
  <c r="J95" i="2"/>
  <c r="H79" i="1"/>
  <c r="H77" i="1" s="1"/>
  <c r="J63" i="2"/>
  <c r="J86" i="2"/>
  <c r="H15" i="1" s="1"/>
  <c r="J136" i="2"/>
  <c r="J145" i="2"/>
  <c r="J168" i="2"/>
  <c r="J194" i="2"/>
  <c r="J210" i="2"/>
  <c r="J224" i="2"/>
  <c r="J241" i="2"/>
  <c r="J271" i="2"/>
  <c r="J298" i="2"/>
  <c r="J309" i="2"/>
  <c r="J344" i="2"/>
  <c r="J359" i="2"/>
  <c r="J381" i="2"/>
  <c r="J391" i="2"/>
  <c r="J403" i="2"/>
  <c r="J416" i="2"/>
  <c r="J427" i="2"/>
  <c r="J439" i="2"/>
  <c r="J450" i="2"/>
  <c r="J72" i="2"/>
  <c r="J124" i="2"/>
  <c r="J18" i="2"/>
  <c r="J17" i="2" s="1"/>
  <c r="J54" i="2"/>
  <c r="J80" i="2"/>
  <c r="J120" i="2"/>
  <c r="J131" i="2"/>
  <c r="J151" i="2"/>
  <c r="J164" i="2"/>
  <c r="H90" i="1" s="1"/>
  <c r="J184" i="2"/>
  <c r="J192" i="2"/>
  <c r="H73" i="1" s="1"/>
  <c r="H71" i="1" s="1"/>
  <c r="J202" i="2"/>
  <c r="J199" i="2" s="1"/>
  <c r="J206" i="2"/>
  <c r="J215" i="2"/>
  <c r="J230" i="2"/>
  <c r="J248" i="2"/>
  <c r="J266" i="2"/>
  <c r="J278" i="2"/>
  <c r="J305" i="2"/>
  <c r="J315" i="2"/>
  <c r="J329" i="2"/>
  <c r="J350" i="2"/>
  <c r="J371" i="2"/>
  <c r="H89" i="1" s="1"/>
  <c r="J386" i="2"/>
  <c r="J396" i="2"/>
  <c r="J409" i="2"/>
  <c r="J423" i="2"/>
  <c r="J434" i="2"/>
  <c r="J444" i="2"/>
  <c r="J453" i="2"/>
  <c r="J155" i="2"/>
  <c r="J259" i="2"/>
  <c r="J177" i="2"/>
  <c r="K461" i="2"/>
  <c r="K470" i="2"/>
  <c r="J50" i="2"/>
  <c r="H57" i="1" s="1"/>
  <c r="J36" i="2"/>
  <c r="H54" i="1" s="1"/>
  <c r="J108" i="2"/>
  <c r="J39" i="2"/>
  <c r="H63" i="1" s="1"/>
  <c r="J288" i="2"/>
  <c r="L53" i="1"/>
  <c r="M53" i="1"/>
  <c r="L54" i="1"/>
  <c r="L55" i="1"/>
  <c r="L56" i="1"/>
  <c r="M56" i="1"/>
  <c r="L57" i="1"/>
  <c r="L58" i="1"/>
  <c r="L59" i="1"/>
  <c r="L62" i="1"/>
  <c r="L63" i="1"/>
  <c r="L64" i="1"/>
  <c r="L65" i="1"/>
  <c r="L66" i="1"/>
  <c r="M66" i="1"/>
  <c r="L67" i="1"/>
  <c r="L68" i="1"/>
  <c r="L69" i="1"/>
  <c r="L72" i="1"/>
  <c r="L73" i="1"/>
  <c r="L74" i="1"/>
  <c r="L78" i="1"/>
  <c r="L79" i="1"/>
  <c r="L80" i="1"/>
  <c r="L88" i="1"/>
  <c r="L89" i="1"/>
  <c r="L90" i="1"/>
  <c r="L91" i="1"/>
  <c r="L92" i="1"/>
  <c r="M43" i="1"/>
  <c r="K382" i="2"/>
  <c r="K387" i="2"/>
  <c r="I66" i="1"/>
  <c r="I56" i="1"/>
  <c r="H91" i="1" l="1"/>
  <c r="H87" i="1" s="1"/>
  <c r="H85" i="1" s="1"/>
  <c r="H82" i="1" s="1"/>
  <c r="J198" i="2"/>
  <c r="J16" i="1"/>
  <c r="J13" i="1" s="1"/>
  <c r="H68" i="1"/>
  <c r="H75" i="1"/>
  <c r="J119" i="2"/>
  <c r="H28" i="1" s="1"/>
  <c r="J321" i="2"/>
  <c r="J41" i="1"/>
  <c r="J150" i="2"/>
  <c r="J49" i="2"/>
  <c r="H55" i="1"/>
  <c r="H67" i="1"/>
  <c r="H14" i="1"/>
  <c r="J247" i="2"/>
  <c r="H19" i="1" s="1"/>
  <c r="H59" i="1"/>
  <c r="H62" i="1"/>
  <c r="H64" i="1"/>
  <c r="J35" i="2"/>
  <c r="J370" i="2"/>
  <c r="J304" i="2"/>
  <c r="J205" i="2"/>
  <c r="J183" i="2"/>
  <c r="H34" i="1" s="1"/>
  <c r="J104" i="2"/>
  <c r="H27" i="1" s="1"/>
  <c r="J174" i="2"/>
  <c r="H17" i="1" s="1"/>
  <c r="J314" i="2"/>
  <c r="J163" i="2"/>
  <c r="J71" i="2"/>
  <c r="L71" i="1"/>
  <c r="L87" i="1"/>
  <c r="L85" i="1" s="1"/>
  <c r="L77" i="1"/>
  <c r="L61" i="1"/>
  <c r="L52" i="1"/>
  <c r="I22" i="1"/>
  <c r="G18" i="1"/>
  <c r="H206" i="2"/>
  <c r="K206" i="2"/>
  <c r="F206" i="2"/>
  <c r="H299" i="2"/>
  <c r="K299" i="2"/>
  <c r="H195" i="2"/>
  <c r="K195" i="2"/>
  <c r="F195" i="2"/>
  <c r="O321" i="2"/>
  <c r="N321" i="2"/>
  <c r="G274" i="2"/>
  <c r="G273" i="2"/>
  <c r="H29" i="1" l="1"/>
  <c r="H26" i="1" s="1"/>
  <c r="H25" i="1" s="1"/>
  <c r="H52" i="1"/>
  <c r="H16" i="1"/>
  <c r="H13" i="1" s="1"/>
  <c r="H33" i="11"/>
  <c r="H38" i="1"/>
  <c r="H37" i="1" s="1"/>
  <c r="I91" i="1"/>
  <c r="J303" i="2"/>
  <c r="H41" i="1" s="1"/>
  <c r="L50" i="1"/>
  <c r="L100" i="1" s="1"/>
  <c r="G45" i="1"/>
  <c r="I45" i="1"/>
  <c r="E45" i="1"/>
  <c r="F46" i="1"/>
  <c r="F45" i="1" s="1"/>
  <c r="C46" i="1"/>
  <c r="C45" i="1"/>
  <c r="E25" i="1" l="1"/>
  <c r="E22" i="1"/>
  <c r="G34" i="1"/>
  <c r="G28" i="1"/>
  <c r="G29" i="1"/>
  <c r="G23" i="1"/>
  <c r="G22" i="1" s="1"/>
  <c r="G92" i="2"/>
  <c r="G91" i="2" s="1"/>
  <c r="G90" i="2"/>
  <c r="G89" i="2"/>
  <c r="G88" i="2"/>
  <c r="G383" i="2"/>
  <c r="F351" i="2"/>
  <c r="G56" i="2"/>
  <c r="I56" i="2"/>
  <c r="G476" i="2"/>
  <c r="G475" i="2" s="1"/>
  <c r="G474" i="2"/>
  <c r="G473" i="2"/>
  <c r="G472" i="2"/>
  <c r="G467" i="2"/>
  <c r="G466" i="2" s="1"/>
  <c r="G465" i="2"/>
  <c r="G464" i="2"/>
  <c r="G463" i="2"/>
  <c r="G454" i="2"/>
  <c r="G453" i="2" s="1"/>
  <c r="G451" i="2"/>
  <c r="G450" i="2" s="1"/>
  <c r="G445" i="2"/>
  <c r="G444" i="2" s="1"/>
  <c r="G440" i="2"/>
  <c r="G439" i="2" s="1"/>
  <c r="G373" i="2"/>
  <c r="G372" i="2"/>
  <c r="G436" i="2"/>
  <c r="G435" i="2" s="1"/>
  <c r="G434" i="2" s="1"/>
  <c r="G331" i="2"/>
  <c r="G330" i="2" s="1"/>
  <c r="G329" i="2" s="1"/>
  <c r="G324" i="2"/>
  <c r="G323" i="2"/>
  <c r="G316" i="2"/>
  <c r="G315" i="2" s="1"/>
  <c r="G314" i="2" s="1"/>
  <c r="G256" i="2"/>
  <c r="G255" i="2"/>
  <c r="G254" i="2"/>
  <c r="G251" i="2"/>
  <c r="G249" i="2"/>
  <c r="G285" i="2"/>
  <c r="G284" i="2" s="1"/>
  <c r="G283" i="2" s="1"/>
  <c r="G280" i="2"/>
  <c r="G279" i="2" s="1"/>
  <c r="G278" i="2" s="1"/>
  <c r="G268" i="2"/>
  <c r="G267" i="2" s="1"/>
  <c r="G266" i="2" s="1"/>
  <c r="G428" i="2"/>
  <c r="G427" i="2" s="1"/>
  <c r="G46" i="2"/>
  <c r="G45" i="2" s="1"/>
  <c r="G44" i="2"/>
  <c r="G43" i="2"/>
  <c r="G42" i="2"/>
  <c r="G41" i="2"/>
  <c r="G40" i="2"/>
  <c r="G38" i="2"/>
  <c r="G37" i="2"/>
  <c r="G196" i="2"/>
  <c r="G195" i="2" s="1"/>
  <c r="G193" i="2"/>
  <c r="G192" i="2" s="1"/>
  <c r="G191" i="2"/>
  <c r="G190" i="2"/>
  <c r="G189" i="2"/>
  <c r="G188" i="2"/>
  <c r="G187" i="2"/>
  <c r="G185" i="2"/>
  <c r="G184" i="2" s="1"/>
  <c r="G133" i="2"/>
  <c r="G132" i="2" s="1"/>
  <c r="G131" i="2" s="1"/>
  <c r="G130" i="2"/>
  <c r="G129" i="2" s="1"/>
  <c r="G128" i="2"/>
  <c r="G127" i="2"/>
  <c r="G126" i="2"/>
  <c r="G125" i="2"/>
  <c r="G123" i="2"/>
  <c r="G122" i="2"/>
  <c r="G121" i="2"/>
  <c r="G116" i="2"/>
  <c r="G115" i="2" s="1"/>
  <c r="G114" i="2"/>
  <c r="G113" i="2" s="1"/>
  <c r="G112" i="2"/>
  <c r="G111" i="2"/>
  <c r="G110" i="2"/>
  <c r="G109" i="2"/>
  <c r="G105" i="2"/>
  <c r="G101" i="2"/>
  <c r="G100" i="2" s="1"/>
  <c r="G99" i="2"/>
  <c r="G98" i="2"/>
  <c r="G97" i="2"/>
  <c r="G424" i="2"/>
  <c r="G423" i="2" s="1"/>
  <c r="G165" i="2"/>
  <c r="G164" i="2" s="1"/>
  <c r="G163" i="2" s="1"/>
  <c r="G162" i="2"/>
  <c r="G161" i="2" s="1"/>
  <c r="G160" i="2"/>
  <c r="G159" i="2"/>
  <c r="G158" i="2"/>
  <c r="G157" i="2"/>
  <c r="G156" i="2"/>
  <c r="G154" i="2"/>
  <c r="G152" i="2"/>
  <c r="G272" i="2"/>
  <c r="G271" i="2" s="1"/>
  <c r="G171" i="2"/>
  <c r="G170" i="2"/>
  <c r="G147" i="2"/>
  <c r="G146" i="2" s="1"/>
  <c r="G145" i="2" s="1"/>
  <c r="E40" i="1" s="1"/>
  <c r="G180" i="2"/>
  <c r="G178" i="2"/>
  <c r="G417" i="2"/>
  <c r="G416" i="2" s="1"/>
  <c r="G410" i="2"/>
  <c r="G409" i="2" s="1"/>
  <c r="G404" i="2"/>
  <c r="G403" i="2" s="1"/>
  <c r="G397" i="2"/>
  <c r="G396" i="2" s="1"/>
  <c r="G388" i="2"/>
  <c r="G393" i="2"/>
  <c r="G392" i="2" s="1"/>
  <c r="G391" i="2" s="1"/>
  <c r="G300" i="2"/>
  <c r="G299" i="2" s="1"/>
  <c r="G297" i="2"/>
  <c r="G296" i="2" s="1"/>
  <c r="G295" i="2"/>
  <c r="G294" i="2"/>
  <c r="G293" i="2"/>
  <c r="G291" i="2"/>
  <c r="G290" i="2"/>
  <c r="G263" i="2"/>
  <c r="G262" i="2"/>
  <c r="G244" i="2"/>
  <c r="G243" i="2"/>
  <c r="G233" i="2"/>
  <c r="G232" i="2"/>
  <c r="G227" i="2"/>
  <c r="G225" i="2" s="1"/>
  <c r="G224" i="2" s="1"/>
  <c r="G219" i="2"/>
  <c r="G217" i="2"/>
  <c r="G212" i="2"/>
  <c r="G211" i="2" s="1"/>
  <c r="G210" i="2" s="1"/>
  <c r="G207" i="2"/>
  <c r="G206" i="2" s="1"/>
  <c r="G204" i="2"/>
  <c r="G203" i="2" s="1"/>
  <c r="G202" i="2" s="1"/>
  <c r="G199" i="2" s="1"/>
  <c r="G142" i="2"/>
  <c r="G141" i="2" s="1"/>
  <c r="G140" i="2"/>
  <c r="G139" i="2"/>
  <c r="G138" i="2"/>
  <c r="G83" i="2"/>
  <c r="G82" i="2"/>
  <c r="G310" i="2"/>
  <c r="G309" i="2" s="1"/>
  <c r="G305" i="2"/>
  <c r="G304" i="2" s="1"/>
  <c r="G360" i="2"/>
  <c r="G359" i="2" s="1"/>
  <c r="G345" i="2"/>
  <c r="G344" i="2" s="1"/>
  <c r="G72" i="2"/>
  <c r="G71" i="2" s="1"/>
  <c r="G64" i="2"/>
  <c r="G63" i="2" s="1"/>
  <c r="G31" i="2"/>
  <c r="G28" i="2"/>
  <c r="G23" i="2"/>
  <c r="G18" i="2"/>
  <c r="G55" i="2"/>
  <c r="G53" i="2"/>
  <c r="G52" i="2"/>
  <c r="G51" i="2"/>
  <c r="I476" i="2"/>
  <c r="I473" i="2"/>
  <c r="I474" i="2"/>
  <c r="I472" i="2"/>
  <c r="I467" i="2"/>
  <c r="I465" i="2"/>
  <c r="I464" i="2"/>
  <c r="I463" i="2"/>
  <c r="I373" i="2"/>
  <c r="I372" i="2"/>
  <c r="I436" i="2"/>
  <c r="I331" i="2"/>
  <c r="I324" i="2"/>
  <c r="I323" i="2"/>
  <c r="I316" i="2"/>
  <c r="I256" i="2"/>
  <c r="I255" i="2"/>
  <c r="I254" i="2"/>
  <c r="I251" i="2"/>
  <c r="I249" i="2"/>
  <c r="I285" i="2"/>
  <c r="I280" i="2"/>
  <c r="I268" i="2"/>
  <c r="I46" i="2"/>
  <c r="I42" i="2"/>
  <c r="I43" i="2"/>
  <c r="I44" i="2"/>
  <c r="I41" i="2"/>
  <c r="I40" i="2"/>
  <c r="I38" i="2"/>
  <c r="I37" i="2"/>
  <c r="I196" i="2"/>
  <c r="I195" i="2" s="1"/>
  <c r="I193" i="2"/>
  <c r="I188" i="2"/>
  <c r="I189" i="2"/>
  <c r="I190" i="2"/>
  <c r="I191" i="2"/>
  <c r="I187" i="2"/>
  <c r="I185" i="2"/>
  <c r="I133" i="2"/>
  <c r="I130" i="2"/>
  <c r="I128" i="2"/>
  <c r="I127" i="2"/>
  <c r="I126" i="2"/>
  <c r="I125" i="2"/>
  <c r="I122" i="2"/>
  <c r="I123" i="2"/>
  <c r="I121" i="2"/>
  <c r="I116" i="2"/>
  <c r="I114" i="2"/>
  <c r="I110" i="2"/>
  <c r="I111" i="2"/>
  <c r="I112" i="2"/>
  <c r="I109" i="2"/>
  <c r="I101" i="2"/>
  <c r="I98" i="2"/>
  <c r="I99" i="2"/>
  <c r="I97" i="2"/>
  <c r="I165" i="2"/>
  <c r="I162" i="2"/>
  <c r="I158" i="2"/>
  <c r="I159" i="2"/>
  <c r="I160" i="2"/>
  <c r="I157" i="2"/>
  <c r="I156" i="2"/>
  <c r="I154" i="2"/>
  <c r="I152" i="2"/>
  <c r="I171" i="2"/>
  <c r="I170" i="2"/>
  <c r="I147" i="2"/>
  <c r="I180" i="2"/>
  <c r="I178" i="2"/>
  <c r="I388" i="2"/>
  <c r="I393" i="2"/>
  <c r="I300" i="2"/>
  <c r="I299" i="2" s="1"/>
  <c r="I297" i="2"/>
  <c r="I294" i="2"/>
  <c r="I295" i="2"/>
  <c r="I293" i="2"/>
  <c r="I291" i="2"/>
  <c r="I290" i="2"/>
  <c r="I263" i="2"/>
  <c r="I262" i="2"/>
  <c r="I244" i="2"/>
  <c r="I243" i="2"/>
  <c r="I233" i="2"/>
  <c r="I232" i="2"/>
  <c r="I227" i="2"/>
  <c r="I219" i="2"/>
  <c r="I217" i="2"/>
  <c r="I212" i="2"/>
  <c r="I207" i="2"/>
  <c r="I206" i="2" s="1"/>
  <c r="I204" i="2"/>
  <c r="I142" i="2"/>
  <c r="I139" i="2"/>
  <c r="I140" i="2"/>
  <c r="I138" i="2"/>
  <c r="I83" i="2"/>
  <c r="I82" i="2"/>
  <c r="I55" i="2"/>
  <c r="I52" i="2"/>
  <c r="I53" i="2"/>
  <c r="I51" i="2"/>
  <c r="O195" i="2"/>
  <c r="O132" i="2"/>
  <c r="O116" i="2"/>
  <c r="O164" i="2"/>
  <c r="K203" i="2"/>
  <c r="G198" i="2" l="1"/>
  <c r="M90" i="1"/>
  <c r="G387" i="2"/>
  <c r="G386" i="2" s="1"/>
  <c r="G382" i="2" s="1"/>
  <c r="G381" i="2" s="1"/>
  <c r="G27" i="2"/>
  <c r="G322" i="2"/>
  <c r="G321" i="2" s="1"/>
  <c r="G17" i="2"/>
  <c r="G54" i="2" s="1"/>
  <c r="G81" i="2"/>
  <c r="G80" i="2" s="1"/>
  <c r="G260" i="2"/>
  <c r="G259" i="2" s="1"/>
  <c r="G248" i="2"/>
  <c r="G216" i="2"/>
  <c r="G215" i="2" s="1"/>
  <c r="G351" i="2"/>
  <c r="G350" i="2" s="1"/>
  <c r="G462" i="2"/>
  <c r="G461" i="2" s="1"/>
  <c r="G36" i="2"/>
  <c r="G177" i="2"/>
  <c r="G174" i="2" s="1"/>
  <c r="G169" i="2"/>
  <c r="G168" i="2" s="1"/>
  <c r="E37" i="1"/>
  <c r="G50" i="2"/>
  <c r="G242" i="2"/>
  <c r="G241" i="2" s="1"/>
  <c r="G87" i="2"/>
  <c r="G86" i="2" s="1"/>
  <c r="G471" i="2"/>
  <c r="G470" i="2" s="1"/>
  <c r="G371" i="2"/>
  <c r="G370" i="2" s="1"/>
  <c r="G252" i="2"/>
  <c r="G39" i="2"/>
  <c r="G186" i="2"/>
  <c r="G183" i="2" s="1"/>
  <c r="G124" i="2"/>
  <c r="G120" i="2"/>
  <c r="G108" i="2"/>
  <c r="G104" i="2" s="1"/>
  <c r="G96" i="2"/>
  <c r="G95" i="2" s="1"/>
  <c r="G155" i="2"/>
  <c r="G151" i="2"/>
  <c r="G289" i="2"/>
  <c r="G231" i="2"/>
  <c r="G230" i="2" s="1"/>
  <c r="G137" i="2"/>
  <c r="G136" i="2" s="1"/>
  <c r="G303" i="2"/>
  <c r="G292" i="2"/>
  <c r="K330" i="2"/>
  <c r="K315" i="2"/>
  <c r="K248" i="2"/>
  <c r="K45" i="2"/>
  <c r="K192" i="2"/>
  <c r="K132" i="2"/>
  <c r="K129" i="2"/>
  <c r="K113" i="2"/>
  <c r="K161" i="2"/>
  <c r="K146" i="2"/>
  <c r="K392" i="2"/>
  <c r="K296" i="2"/>
  <c r="K231" i="2"/>
  <c r="K211" i="2"/>
  <c r="K202" i="2"/>
  <c r="K141" i="2"/>
  <c r="K305" i="2"/>
  <c r="K351" i="2"/>
  <c r="K31" i="2"/>
  <c r="K23" i="2"/>
  <c r="K454" i="2"/>
  <c r="K451" i="2"/>
  <c r="K445" i="2"/>
  <c r="K440" i="2"/>
  <c r="K435" i="2"/>
  <c r="K279" i="2"/>
  <c r="K267" i="2"/>
  <c r="K428" i="2"/>
  <c r="K184" i="2"/>
  <c r="K115" i="2"/>
  <c r="K105" i="2"/>
  <c r="K100" i="2"/>
  <c r="K91" i="2"/>
  <c r="K87" i="2"/>
  <c r="K424" i="2"/>
  <c r="K164" i="2"/>
  <c r="K272" i="2"/>
  <c r="K417" i="2"/>
  <c r="K410" i="2"/>
  <c r="K404" i="2"/>
  <c r="K397" i="2"/>
  <c r="K310" i="2"/>
  <c r="K360" i="2"/>
  <c r="K345" i="2"/>
  <c r="K64" i="2"/>
  <c r="I475" i="2"/>
  <c r="I471" i="2"/>
  <c r="I466" i="2"/>
  <c r="I462" i="2"/>
  <c r="I454" i="2"/>
  <c r="I453" i="2" s="1"/>
  <c r="I451" i="2"/>
  <c r="I450" i="2" s="1"/>
  <c r="I445" i="2"/>
  <c r="I444" i="2" s="1"/>
  <c r="I440" i="2"/>
  <c r="I439" i="2" s="1"/>
  <c r="I371" i="2"/>
  <c r="I370" i="2" s="1"/>
  <c r="I435" i="2"/>
  <c r="I434" i="2" s="1"/>
  <c r="I330" i="2"/>
  <c r="I329" i="2" s="1"/>
  <c r="I322" i="2"/>
  <c r="I321" i="2" s="1"/>
  <c r="I315" i="2"/>
  <c r="I314" i="2" s="1"/>
  <c r="I252" i="2"/>
  <c r="I248" i="2"/>
  <c r="I284" i="2"/>
  <c r="I283" i="2" s="1"/>
  <c r="I279" i="2"/>
  <c r="I278" i="2" s="1"/>
  <c r="I267" i="2"/>
  <c r="I266" i="2" s="1"/>
  <c r="I428" i="2"/>
  <c r="I427" i="2" s="1"/>
  <c r="I45" i="2"/>
  <c r="I39" i="2"/>
  <c r="I36" i="2"/>
  <c r="I192" i="2"/>
  <c r="I186" i="2"/>
  <c r="I184" i="2"/>
  <c r="I132" i="2"/>
  <c r="I131" i="2" s="1"/>
  <c r="I129" i="2"/>
  <c r="I124" i="2"/>
  <c r="I120" i="2"/>
  <c r="I115" i="2"/>
  <c r="I113" i="2"/>
  <c r="I108" i="2"/>
  <c r="I105" i="2"/>
  <c r="I100" i="2"/>
  <c r="I96" i="2"/>
  <c r="I91" i="2"/>
  <c r="I87" i="2"/>
  <c r="I424" i="2"/>
  <c r="I423" i="2" s="1"/>
  <c r="I164" i="2"/>
  <c r="I163" i="2" s="1"/>
  <c r="I161" i="2"/>
  <c r="I155" i="2"/>
  <c r="I151" i="2"/>
  <c r="I272" i="2"/>
  <c r="I271" i="2" s="1"/>
  <c r="I169" i="2"/>
  <c r="I168" i="2" s="1"/>
  <c r="I146" i="2"/>
  <c r="I145" i="2" s="1"/>
  <c r="I177" i="2"/>
  <c r="I174" i="2" s="1"/>
  <c r="I417" i="2"/>
  <c r="I416" i="2" s="1"/>
  <c r="I410" i="2"/>
  <c r="I409" i="2" s="1"/>
  <c r="I404" i="2"/>
  <c r="I403" i="2" s="1"/>
  <c r="I397" i="2"/>
  <c r="I396" i="2" s="1"/>
  <c r="I392" i="2"/>
  <c r="I391" i="2" s="1"/>
  <c r="I387" i="2" s="1"/>
  <c r="I386" i="2" s="1"/>
  <c r="I382" i="2" s="1"/>
  <c r="I381" i="2" s="1"/>
  <c r="I296" i="2"/>
  <c r="I292" i="2"/>
  <c r="I289" i="2"/>
  <c r="I260" i="2"/>
  <c r="I259" i="2" s="1"/>
  <c r="I242" i="2"/>
  <c r="I241" i="2" s="1"/>
  <c r="I231" i="2"/>
  <c r="I230" i="2" s="1"/>
  <c r="I225" i="2"/>
  <c r="I224" i="2" s="1"/>
  <c r="I216" i="2"/>
  <c r="I215" i="2" s="1"/>
  <c r="I211" i="2"/>
  <c r="I210" i="2" s="1"/>
  <c r="I203" i="2"/>
  <c r="I202" i="2" s="1"/>
  <c r="I199" i="2" s="1"/>
  <c r="I198" i="2" s="1"/>
  <c r="I141" i="2"/>
  <c r="I137" i="2"/>
  <c r="I81" i="2"/>
  <c r="I80" i="2" s="1"/>
  <c r="I310" i="2"/>
  <c r="I309" i="2" s="1"/>
  <c r="I305" i="2"/>
  <c r="I304" i="2" s="1"/>
  <c r="I360" i="2"/>
  <c r="I359" i="2" s="1"/>
  <c r="I351" i="2"/>
  <c r="I350" i="2" s="1"/>
  <c r="I345" i="2"/>
  <c r="I344" i="2" s="1"/>
  <c r="I72" i="2"/>
  <c r="I71" i="2" s="1"/>
  <c r="I64" i="2"/>
  <c r="I63" i="2" s="1"/>
  <c r="I31" i="2"/>
  <c r="I28" i="2"/>
  <c r="I23" i="2"/>
  <c r="I18" i="2"/>
  <c r="I50" i="2"/>
  <c r="K344" i="2" l="1"/>
  <c r="K403" i="2"/>
  <c r="K416" i="2"/>
  <c r="K163" i="2"/>
  <c r="K427" i="2"/>
  <c r="K439" i="2"/>
  <c r="K450" i="2"/>
  <c r="I74" i="1"/>
  <c r="I78" i="1"/>
  <c r="K304" i="2"/>
  <c r="K230" i="2"/>
  <c r="K314" i="2"/>
  <c r="K63" i="2"/>
  <c r="K359" i="2"/>
  <c r="K396" i="2"/>
  <c r="K409" i="2"/>
  <c r="K271" i="2"/>
  <c r="K423" i="2"/>
  <c r="K266" i="2"/>
  <c r="K434" i="2"/>
  <c r="K444" i="2"/>
  <c r="K453" i="2"/>
  <c r="J29" i="2"/>
  <c r="L28" i="2" s="1"/>
  <c r="J65" i="1" s="1"/>
  <c r="K350" i="2"/>
  <c r="K210" i="2"/>
  <c r="K145" i="2"/>
  <c r="I72" i="1"/>
  <c r="I59" i="1"/>
  <c r="K329" i="2"/>
  <c r="K309" i="2"/>
  <c r="I88" i="1"/>
  <c r="K278" i="2"/>
  <c r="I80" i="1"/>
  <c r="K391" i="2"/>
  <c r="I92" i="1"/>
  <c r="I73" i="1"/>
  <c r="K131" i="2"/>
  <c r="I90" i="1"/>
  <c r="I79" i="1"/>
  <c r="E17" i="1"/>
  <c r="E13" i="1" s="1"/>
  <c r="E11" i="1" s="1"/>
  <c r="K386" i="2"/>
  <c r="G298" i="2"/>
  <c r="G35" i="2"/>
  <c r="G247" i="2"/>
  <c r="G49" i="2"/>
  <c r="G119" i="2"/>
  <c r="G150" i="2"/>
  <c r="G288" i="2"/>
  <c r="I247" i="2"/>
  <c r="K72" i="2"/>
  <c r="K242" i="2"/>
  <c r="K151" i="2"/>
  <c r="K260" i="2"/>
  <c r="K81" i="2"/>
  <c r="I461" i="2"/>
  <c r="I470" i="2"/>
  <c r="I95" i="2"/>
  <c r="K289" i="2"/>
  <c r="I35" i="2"/>
  <c r="K322" i="2"/>
  <c r="I43" i="1"/>
  <c r="K28" i="2"/>
  <c r="I119" i="2"/>
  <c r="I183" i="2"/>
  <c r="K292" i="2"/>
  <c r="K252" i="2"/>
  <c r="I288" i="2"/>
  <c r="I17" i="2"/>
  <c r="I54" i="2" s="1"/>
  <c r="I49" i="2" s="1"/>
  <c r="I104" i="2"/>
  <c r="K86" i="2"/>
  <c r="I86" i="2"/>
  <c r="I27" i="2"/>
  <c r="I136" i="2"/>
  <c r="I303" i="2"/>
  <c r="I298" i="2" s="1"/>
  <c r="K216" i="2"/>
  <c r="K39" i="2"/>
  <c r="I150" i="2"/>
  <c r="K225" i="2"/>
  <c r="K174" i="2"/>
  <c r="K36" i="2"/>
  <c r="K371" i="2"/>
  <c r="K169" i="2"/>
  <c r="K96" i="2"/>
  <c r="K108" i="2"/>
  <c r="K120" i="2"/>
  <c r="K137" i="2"/>
  <c r="K124" i="2"/>
  <c r="K186" i="2"/>
  <c r="K155" i="2"/>
  <c r="K18" i="2"/>
  <c r="K54" i="2"/>
  <c r="K50" i="2"/>
  <c r="O163" i="2"/>
  <c r="O131" i="2"/>
  <c r="N131" i="2"/>
  <c r="L27" i="2" l="1"/>
  <c r="L500" i="2" s="1"/>
  <c r="J61" i="1"/>
  <c r="I71" i="1"/>
  <c r="K95" i="2"/>
  <c r="K215" i="2"/>
  <c r="K259" i="2"/>
  <c r="K241" i="2"/>
  <c r="I57" i="1"/>
  <c r="K183" i="2"/>
  <c r="K168" i="2"/>
  <c r="I54" i="1"/>
  <c r="K224" i="2"/>
  <c r="I63" i="1"/>
  <c r="I15" i="1"/>
  <c r="K27" i="2"/>
  <c r="K80" i="2"/>
  <c r="K303" i="2"/>
  <c r="J28" i="2"/>
  <c r="H65" i="1" s="1"/>
  <c r="H61" i="1" s="1"/>
  <c r="H50" i="1" s="1"/>
  <c r="H100" i="1" s="1"/>
  <c r="I55" i="1"/>
  <c r="I77" i="1"/>
  <c r="K136" i="2"/>
  <c r="I58" i="1"/>
  <c r="K71" i="2"/>
  <c r="I62" i="1"/>
  <c r="I67" i="1"/>
  <c r="K104" i="2"/>
  <c r="I64" i="1"/>
  <c r="K321" i="2"/>
  <c r="I53" i="1"/>
  <c r="K247" i="2"/>
  <c r="I69" i="1"/>
  <c r="K370" i="2"/>
  <c r="I89" i="1"/>
  <c r="K17" i="2"/>
  <c r="I65" i="1"/>
  <c r="I68" i="1"/>
  <c r="G205" i="2"/>
  <c r="G194" i="2" s="1"/>
  <c r="G500" i="2" s="1"/>
  <c r="I205" i="2"/>
  <c r="I194" i="2" s="1"/>
  <c r="I500" i="2" s="1"/>
  <c r="K35" i="2"/>
  <c r="K150" i="2"/>
  <c r="K288" i="2"/>
  <c r="K119" i="2"/>
  <c r="K49" i="2"/>
  <c r="H322" i="2"/>
  <c r="H321" i="2" s="1"/>
  <c r="F322" i="2"/>
  <c r="F321" i="2" s="1"/>
  <c r="E322" i="2"/>
  <c r="E321" i="2" s="1"/>
  <c r="D322" i="2"/>
  <c r="D321" i="2" s="1"/>
  <c r="J42" i="1" l="1"/>
  <c r="J40" i="1" s="1"/>
  <c r="J11" i="1" s="1"/>
  <c r="J32" i="11"/>
  <c r="J31" i="11" s="1"/>
  <c r="J50" i="1"/>
  <c r="J100" i="1" s="1"/>
  <c r="I17" i="1"/>
  <c r="I42" i="1"/>
  <c r="I19" i="1"/>
  <c r="I27" i="1"/>
  <c r="I28" i="1"/>
  <c r="I29" i="1"/>
  <c r="J27" i="2"/>
  <c r="H42" i="1" s="1"/>
  <c r="H40" i="1" s="1"/>
  <c r="H11" i="1" s="1"/>
  <c r="K298" i="2"/>
  <c r="I34" i="1"/>
  <c r="I52" i="1"/>
  <c r="I61" i="1"/>
  <c r="I38" i="1"/>
  <c r="I37" i="1" s="1"/>
  <c r="K381" i="2"/>
  <c r="I87" i="1"/>
  <c r="I85" i="1" s="1"/>
  <c r="K205" i="2"/>
  <c r="H132" i="2"/>
  <c r="F132" i="2"/>
  <c r="H124" i="2"/>
  <c r="J29" i="11" l="1"/>
  <c r="J28" i="11" s="1"/>
  <c r="J34" i="11" s="1"/>
  <c r="J36" i="11" s="1"/>
  <c r="J98" i="1"/>
  <c r="H29" i="11"/>
  <c r="H28" i="11" s="1"/>
  <c r="H98" i="1"/>
  <c r="H94" i="1" s="1"/>
  <c r="I26" i="1"/>
  <c r="I25" i="1" s="1"/>
  <c r="I41" i="1"/>
  <c r="I40" i="1" s="1"/>
  <c r="J500" i="2"/>
  <c r="H32" i="11" s="1"/>
  <c r="H31" i="11" s="1"/>
  <c r="I14" i="1"/>
  <c r="I50" i="1"/>
  <c r="I100" i="1" s="1"/>
  <c r="I16" i="1"/>
  <c r="K194" i="2"/>
  <c r="F22" i="1"/>
  <c r="H475" i="2"/>
  <c r="H471" i="2"/>
  <c r="H466" i="2"/>
  <c r="H462" i="2"/>
  <c r="H454" i="2"/>
  <c r="H453" i="2" s="1"/>
  <c r="H451" i="2"/>
  <c r="H450" i="2" s="1"/>
  <c r="H445" i="2"/>
  <c r="H444" i="2" s="1"/>
  <c r="H440" i="2"/>
  <c r="H439" i="2" s="1"/>
  <c r="H371" i="2"/>
  <c r="H370" i="2" s="1"/>
  <c r="H435" i="2"/>
  <c r="H434" i="2" s="1"/>
  <c r="H330" i="2"/>
  <c r="H329" i="2" s="1"/>
  <c r="H315" i="2"/>
  <c r="H314" i="2" s="1"/>
  <c r="H252" i="2"/>
  <c r="H248" i="2"/>
  <c r="H284" i="2"/>
  <c r="H283" i="2" s="1"/>
  <c r="H279" i="2"/>
  <c r="H278" i="2" s="1"/>
  <c r="H267" i="2"/>
  <c r="H266" i="2" s="1"/>
  <c r="H428" i="2"/>
  <c r="H427" i="2" s="1"/>
  <c r="H45" i="2"/>
  <c r="H39" i="2"/>
  <c r="H36" i="2"/>
  <c r="H192" i="2"/>
  <c r="H186" i="2"/>
  <c r="H184" i="2"/>
  <c r="H131" i="2"/>
  <c r="H129" i="2"/>
  <c r="H120" i="2"/>
  <c r="H115" i="2"/>
  <c r="H113" i="2"/>
  <c r="H108" i="2"/>
  <c r="H105" i="2"/>
  <c r="H100" i="2"/>
  <c r="H96" i="2"/>
  <c r="H91" i="2"/>
  <c r="H87" i="2"/>
  <c r="H424" i="2"/>
  <c r="H423" i="2" s="1"/>
  <c r="H164" i="2"/>
  <c r="H163" i="2" s="1"/>
  <c r="H161" i="2"/>
  <c r="H155" i="2"/>
  <c r="H151" i="2"/>
  <c r="H272" i="2"/>
  <c r="H271" i="2" s="1"/>
  <c r="H169" i="2"/>
  <c r="H168" i="2" s="1"/>
  <c r="H146" i="2"/>
  <c r="H145" i="2" s="1"/>
  <c r="H177" i="2"/>
  <c r="H174" i="2" s="1"/>
  <c r="H417" i="2"/>
  <c r="H416" i="2" s="1"/>
  <c r="H410" i="2"/>
  <c r="H409" i="2" s="1"/>
  <c r="H404" i="2"/>
  <c r="H403" i="2" s="1"/>
  <c r="H397" i="2"/>
  <c r="H396" i="2" s="1"/>
  <c r="H392" i="2"/>
  <c r="H391" i="2" s="1"/>
  <c r="H296" i="2"/>
  <c r="H292" i="2"/>
  <c r="H289" i="2"/>
  <c r="H242" i="2"/>
  <c r="H241" i="2" s="1"/>
  <c r="H231" i="2"/>
  <c r="H230" i="2" s="1"/>
  <c r="H225" i="2"/>
  <c r="H224" i="2" s="1"/>
  <c r="H216" i="2"/>
  <c r="H215" i="2" s="1"/>
  <c r="H211" i="2"/>
  <c r="H210" i="2" s="1"/>
  <c r="H203" i="2"/>
  <c r="H202" i="2" s="1"/>
  <c r="H199" i="2" s="1"/>
  <c r="H198" i="2" s="1"/>
  <c r="H260" i="2"/>
  <c r="H259" i="2" s="1"/>
  <c r="H141" i="2"/>
  <c r="H137" i="2"/>
  <c r="H81" i="2"/>
  <c r="H80" i="2" s="1"/>
  <c r="H310" i="2"/>
  <c r="H309" i="2" s="1"/>
  <c r="H305" i="2"/>
  <c r="H304" i="2" s="1"/>
  <c r="H360" i="2"/>
  <c r="H359" i="2" s="1"/>
  <c r="H351" i="2"/>
  <c r="H350" i="2" s="1"/>
  <c r="H345" i="2"/>
  <c r="H344" i="2" s="1"/>
  <c r="H72" i="2"/>
  <c r="H71" i="2" s="1"/>
  <c r="H64" i="2"/>
  <c r="H63" i="2" s="1"/>
  <c r="H31" i="2"/>
  <c r="H28" i="2"/>
  <c r="H23" i="2"/>
  <c r="H18" i="2"/>
  <c r="H54" i="2"/>
  <c r="H50" i="2"/>
  <c r="H34" i="11" l="1"/>
  <c r="H36" i="11" s="1"/>
  <c r="I13" i="1"/>
  <c r="I11" i="1" s="1"/>
  <c r="I98" i="1" s="1"/>
  <c r="K500" i="2"/>
  <c r="I33" i="11"/>
  <c r="H387" i="2"/>
  <c r="H386" i="2" s="1"/>
  <c r="H382" i="2" s="1"/>
  <c r="H381" i="2" s="1"/>
  <c r="H86" i="2"/>
  <c r="F20" i="1" s="1"/>
  <c r="H136" i="2"/>
  <c r="H104" i="2"/>
  <c r="F27" i="1" s="1"/>
  <c r="H470" i="2"/>
  <c r="H150" i="2"/>
  <c r="H183" i="2"/>
  <c r="H461" i="2"/>
  <c r="H303" i="2"/>
  <c r="H247" i="2"/>
  <c r="F15" i="1" s="1"/>
  <c r="G15" i="1" s="1"/>
  <c r="H95" i="2"/>
  <c r="H35" i="2"/>
  <c r="F38" i="1" s="1"/>
  <c r="H119" i="2"/>
  <c r="H288" i="2"/>
  <c r="H27" i="2"/>
  <c r="H17" i="2"/>
  <c r="H49" i="2"/>
  <c r="C22" i="1"/>
  <c r="D22" i="1"/>
  <c r="D50" i="2"/>
  <c r="E50" i="2"/>
  <c r="D54" i="2"/>
  <c r="E54" i="2"/>
  <c r="D18" i="2"/>
  <c r="E18" i="2"/>
  <c r="D23" i="2"/>
  <c r="E23" i="2"/>
  <c r="D28" i="2"/>
  <c r="E28" i="2"/>
  <c r="D31" i="2"/>
  <c r="E31" i="2"/>
  <c r="D64" i="2"/>
  <c r="D63" i="2" s="1"/>
  <c r="E64" i="2"/>
  <c r="E63" i="2" s="1"/>
  <c r="D72" i="2"/>
  <c r="D71" i="2" s="1"/>
  <c r="E72" i="2"/>
  <c r="E71" i="2" s="1"/>
  <c r="D345" i="2"/>
  <c r="D344" i="2" s="1"/>
  <c r="E345" i="2"/>
  <c r="E344" i="2" s="1"/>
  <c r="D351" i="2"/>
  <c r="D350" i="2" s="1"/>
  <c r="E351" i="2"/>
  <c r="E350" i="2" s="1"/>
  <c r="D360" i="2"/>
  <c r="D359" i="2" s="1"/>
  <c r="E360" i="2"/>
  <c r="E359" i="2" s="1"/>
  <c r="D305" i="2"/>
  <c r="D304" i="2" s="1"/>
  <c r="E305" i="2"/>
  <c r="E304" i="2" s="1"/>
  <c r="D310" i="2"/>
  <c r="D309" i="2" s="1"/>
  <c r="E310" i="2"/>
  <c r="E309" i="2" s="1"/>
  <c r="D81" i="2"/>
  <c r="D80" i="2" s="1"/>
  <c r="E81" i="2"/>
  <c r="E80" i="2" s="1"/>
  <c r="D137" i="2"/>
  <c r="E137" i="2"/>
  <c r="D141" i="2"/>
  <c r="E141" i="2"/>
  <c r="D260" i="2"/>
  <c r="D259" i="2" s="1"/>
  <c r="E260" i="2"/>
  <c r="E259" i="2" s="1"/>
  <c r="D203" i="2"/>
  <c r="D202" i="2" s="1"/>
  <c r="D199" i="2" s="1"/>
  <c r="E203" i="2"/>
  <c r="E202" i="2" s="1"/>
  <c r="E199" i="2" s="1"/>
  <c r="D211" i="2"/>
  <c r="D210" i="2" s="1"/>
  <c r="E211" i="2"/>
  <c r="E210" i="2" s="1"/>
  <c r="D216" i="2"/>
  <c r="D215" i="2" s="1"/>
  <c r="E216" i="2"/>
  <c r="E215" i="2" s="1"/>
  <c r="D225" i="2"/>
  <c r="D224" i="2" s="1"/>
  <c r="E225" i="2"/>
  <c r="E224" i="2" s="1"/>
  <c r="D231" i="2"/>
  <c r="D230" i="2" s="1"/>
  <c r="E231" i="2"/>
  <c r="E230" i="2" s="1"/>
  <c r="D242" i="2"/>
  <c r="D241" i="2" s="1"/>
  <c r="E242" i="2"/>
  <c r="E241" i="2" s="1"/>
  <c r="E289" i="2"/>
  <c r="D292" i="2"/>
  <c r="D288" i="2" s="1"/>
  <c r="E292" i="2"/>
  <c r="D296" i="2"/>
  <c r="E296" i="2"/>
  <c r="D392" i="2"/>
  <c r="D391" i="2" s="1"/>
  <c r="E392" i="2"/>
  <c r="E391" i="2" s="1"/>
  <c r="E387" i="2" s="1"/>
  <c r="E386" i="2" s="1"/>
  <c r="E382" i="2" s="1"/>
  <c r="E381" i="2" s="1"/>
  <c r="D397" i="2"/>
  <c r="D396" i="2" s="1"/>
  <c r="E397" i="2"/>
  <c r="E396" i="2" s="1"/>
  <c r="D404" i="2"/>
  <c r="D403" i="2" s="1"/>
  <c r="E404" i="2"/>
  <c r="E403" i="2" s="1"/>
  <c r="D410" i="2"/>
  <c r="D409" i="2" s="1"/>
  <c r="E410" i="2"/>
  <c r="E409" i="2" s="1"/>
  <c r="D417" i="2"/>
  <c r="D416" i="2" s="1"/>
  <c r="E417" i="2"/>
  <c r="E416" i="2" s="1"/>
  <c r="D177" i="2"/>
  <c r="D174" i="2" s="1"/>
  <c r="E177" i="2"/>
  <c r="E174" i="2" s="1"/>
  <c r="D146" i="2"/>
  <c r="D145" i="2" s="1"/>
  <c r="E146" i="2"/>
  <c r="E145" i="2" s="1"/>
  <c r="D169" i="2"/>
  <c r="D168" i="2" s="1"/>
  <c r="E169" i="2"/>
  <c r="E168" i="2" s="1"/>
  <c r="D272" i="2"/>
  <c r="D271" i="2" s="1"/>
  <c r="E272" i="2"/>
  <c r="E271" i="2" s="1"/>
  <c r="D151" i="2"/>
  <c r="E151" i="2"/>
  <c r="D155" i="2"/>
  <c r="E155" i="2"/>
  <c r="D161" i="2"/>
  <c r="E161" i="2"/>
  <c r="D164" i="2"/>
  <c r="D163" i="2" s="1"/>
  <c r="E164" i="2"/>
  <c r="E163" i="2" s="1"/>
  <c r="D424" i="2"/>
  <c r="D423" i="2" s="1"/>
  <c r="E424" i="2"/>
  <c r="E423" i="2" s="1"/>
  <c r="D87" i="2"/>
  <c r="E87" i="2"/>
  <c r="D91" i="2"/>
  <c r="E91" i="2"/>
  <c r="D96" i="2"/>
  <c r="E96" i="2"/>
  <c r="D100" i="2"/>
  <c r="E100" i="2"/>
  <c r="D105" i="2"/>
  <c r="E105" i="2"/>
  <c r="D108" i="2"/>
  <c r="E108" i="2"/>
  <c r="D113" i="2"/>
  <c r="E113" i="2"/>
  <c r="D115" i="2"/>
  <c r="E116" i="2"/>
  <c r="E115" i="2" s="1"/>
  <c r="D120" i="2"/>
  <c r="E120" i="2"/>
  <c r="D124" i="2"/>
  <c r="E124" i="2"/>
  <c r="D129" i="2"/>
  <c r="E129" i="2"/>
  <c r="D132" i="2"/>
  <c r="D131" i="2" s="1"/>
  <c r="E132" i="2"/>
  <c r="E131" i="2" s="1"/>
  <c r="D184" i="2"/>
  <c r="E184" i="2"/>
  <c r="D186" i="2"/>
  <c r="E186" i="2"/>
  <c r="D192" i="2"/>
  <c r="E192" i="2"/>
  <c r="D36" i="2"/>
  <c r="E36" i="2"/>
  <c r="D39" i="2"/>
  <c r="E39" i="2"/>
  <c r="D45" i="2"/>
  <c r="E45" i="2"/>
  <c r="D428" i="2"/>
  <c r="D427" i="2" s="1"/>
  <c r="E428" i="2"/>
  <c r="E427" i="2" s="1"/>
  <c r="D267" i="2"/>
  <c r="D266" i="2" s="1"/>
  <c r="E267" i="2"/>
  <c r="E266" i="2" s="1"/>
  <c r="D279" i="2"/>
  <c r="D278" i="2" s="1"/>
  <c r="E279" i="2"/>
  <c r="E278" i="2" s="1"/>
  <c r="D284" i="2"/>
  <c r="D283" i="2" s="1"/>
  <c r="E284" i="2"/>
  <c r="E283" i="2" s="1"/>
  <c r="D248" i="2"/>
  <c r="E248" i="2"/>
  <c r="D252" i="2"/>
  <c r="E252" i="2"/>
  <c r="D315" i="2"/>
  <c r="D314" i="2" s="1"/>
  <c r="E315" i="2"/>
  <c r="E314" i="2" s="1"/>
  <c r="D330" i="2"/>
  <c r="D329" i="2" s="1"/>
  <c r="E330" i="2"/>
  <c r="E329" i="2" s="1"/>
  <c r="D435" i="2"/>
  <c r="D434" i="2" s="1"/>
  <c r="E435" i="2"/>
  <c r="E434" i="2" s="1"/>
  <c r="D371" i="2"/>
  <c r="D370" i="2" s="1"/>
  <c r="E371" i="2"/>
  <c r="E370" i="2" s="1"/>
  <c r="D440" i="2"/>
  <c r="D439" i="2" s="1"/>
  <c r="E440" i="2"/>
  <c r="E439" i="2" s="1"/>
  <c r="D445" i="2"/>
  <c r="D444" i="2" s="1"/>
  <c r="E445" i="2"/>
  <c r="E444" i="2" s="1"/>
  <c r="D451" i="2"/>
  <c r="D450" i="2" s="1"/>
  <c r="E451" i="2"/>
  <c r="E450" i="2" s="1"/>
  <c r="D454" i="2"/>
  <c r="D453" i="2" s="1"/>
  <c r="E454" i="2"/>
  <c r="E453" i="2" s="1"/>
  <c r="D462" i="2"/>
  <c r="E462" i="2"/>
  <c r="D466" i="2"/>
  <c r="E466" i="2"/>
  <c r="D471" i="2"/>
  <c r="E471" i="2"/>
  <c r="D475" i="2"/>
  <c r="E475" i="2"/>
  <c r="I29" i="11" l="1"/>
  <c r="I32" i="11"/>
  <c r="F17" i="1"/>
  <c r="G17" i="1" s="1"/>
  <c r="F43" i="1"/>
  <c r="G43" i="1" s="1"/>
  <c r="D387" i="2"/>
  <c r="D386" i="2" s="1"/>
  <c r="D382" i="2" s="1"/>
  <c r="D381" i="2" s="1"/>
  <c r="C42" i="1" s="1"/>
  <c r="F26" i="1"/>
  <c r="G27" i="1"/>
  <c r="F37" i="1"/>
  <c r="G38" i="1"/>
  <c r="G37" i="1" s="1"/>
  <c r="F41" i="1"/>
  <c r="G41" i="1" s="1"/>
  <c r="F42" i="1"/>
  <c r="G42" i="1" s="1"/>
  <c r="H298" i="2"/>
  <c r="F14" i="1" s="1"/>
  <c r="G14" i="1" s="1"/>
  <c r="G20" i="1"/>
  <c r="E27" i="2"/>
  <c r="E49" i="2"/>
  <c r="E95" i="2"/>
  <c r="E288" i="2"/>
  <c r="D183" i="2"/>
  <c r="D17" i="2"/>
  <c r="D247" i="2"/>
  <c r="C15" i="1" s="1"/>
  <c r="D461" i="2"/>
  <c r="E247" i="2"/>
  <c r="D15" i="1" s="1"/>
  <c r="E183" i="2"/>
  <c r="D119" i="2"/>
  <c r="C28" i="1" s="1"/>
  <c r="D95" i="2"/>
  <c r="D150" i="2"/>
  <c r="C29" i="1" s="1"/>
  <c r="E461" i="2"/>
  <c r="D303" i="2"/>
  <c r="D470" i="2"/>
  <c r="E119" i="2"/>
  <c r="E104" i="2"/>
  <c r="D27" i="1" s="1"/>
  <c r="D26" i="1" s="1"/>
  <c r="D25" i="1" s="1"/>
  <c r="E303" i="2"/>
  <c r="E299" i="2" s="1"/>
  <c r="E298" i="2" s="1"/>
  <c r="E17" i="2"/>
  <c r="D35" i="2"/>
  <c r="C38" i="1" s="1"/>
  <c r="C37" i="1" s="1"/>
  <c r="D136" i="2"/>
  <c r="D27" i="2"/>
  <c r="D49" i="2"/>
  <c r="E470" i="2"/>
  <c r="D104" i="2"/>
  <c r="C27" i="1" s="1"/>
  <c r="N272" i="2"/>
  <c r="E35" i="2"/>
  <c r="D38" i="1" s="1"/>
  <c r="D37" i="1" s="1"/>
  <c r="E150" i="2"/>
  <c r="E136" i="2"/>
  <c r="E86" i="2"/>
  <c r="D86" i="2"/>
  <c r="C20" i="1" s="1"/>
  <c r="D42" i="1"/>
  <c r="F475" i="2"/>
  <c r="F471" i="2"/>
  <c r="F466" i="2"/>
  <c r="F462" i="2"/>
  <c r="F454" i="2"/>
  <c r="F453" i="2" s="1"/>
  <c r="F451" i="2"/>
  <c r="F450" i="2" s="1"/>
  <c r="F445" i="2"/>
  <c r="F444" i="2" s="1"/>
  <c r="F440" i="2"/>
  <c r="F439" i="2" s="1"/>
  <c r="F371" i="2"/>
  <c r="F370" i="2" s="1"/>
  <c r="F435" i="2"/>
  <c r="F434" i="2" s="1"/>
  <c r="F330" i="2"/>
  <c r="F315" i="2"/>
  <c r="F314" i="2" s="1"/>
  <c r="F252" i="2"/>
  <c r="F248" i="2"/>
  <c r="F284" i="2"/>
  <c r="F283" i="2" s="1"/>
  <c r="F279" i="2"/>
  <c r="F267" i="2"/>
  <c r="F428" i="2"/>
  <c r="F427" i="2" s="1"/>
  <c r="F45" i="2"/>
  <c r="F39" i="2"/>
  <c r="F36" i="2"/>
  <c r="F192" i="2"/>
  <c r="F186" i="2"/>
  <c r="F184" i="2"/>
  <c r="F131" i="2"/>
  <c r="F129" i="2"/>
  <c r="F124" i="2"/>
  <c r="F120" i="2"/>
  <c r="F115" i="2"/>
  <c r="F113" i="2"/>
  <c r="F108" i="2"/>
  <c r="F105" i="2"/>
  <c r="F100" i="2"/>
  <c r="F96" i="2"/>
  <c r="F91" i="2"/>
  <c r="F87" i="2"/>
  <c r="F424" i="2"/>
  <c r="F423" i="2" s="1"/>
  <c r="F164" i="2"/>
  <c r="F163" i="2" s="1"/>
  <c r="F161" i="2"/>
  <c r="F155" i="2"/>
  <c r="F151" i="2"/>
  <c r="F272" i="2"/>
  <c r="F271" i="2" s="1"/>
  <c r="F169" i="2"/>
  <c r="F146" i="2"/>
  <c r="F177" i="2"/>
  <c r="F417" i="2"/>
  <c r="F416" i="2" s="1"/>
  <c r="F410" i="2"/>
  <c r="F409" i="2" s="1"/>
  <c r="F404" i="2"/>
  <c r="F403" i="2" s="1"/>
  <c r="F397" i="2"/>
  <c r="F396" i="2" s="1"/>
  <c r="F392" i="2"/>
  <c r="F296" i="2"/>
  <c r="F292" i="2"/>
  <c r="F289" i="2"/>
  <c r="F242" i="2"/>
  <c r="F231" i="2"/>
  <c r="F225" i="2"/>
  <c r="F216" i="2"/>
  <c r="F215" i="2" s="1"/>
  <c r="F211" i="2"/>
  <c r="F210" i="2" s="1"/>
  <c r="F203" i="2"/>
  <c r="F202" i="2" s="1"/>
  <c r="F199" i="2" s="1"/>
  <c r="F198" i="2" s="1"/>
  <c r="F260" i="2"/>
  <c r="F259" i="2" s="1"/>
  <c r="F141" i="2"/>
  <c r="F137" i="2"/>
  <c r="F81" i="2"/>
  <c r="F80" i="2" s="1"/>
  <c r="F310" i="2"/>
  <c r="F305" i="2"/>
  <c r="F360" i="2"/>
  <c r="F359" i="2" s="1"/>
  <c r="F350" i="2"/>
  <c r="F345" i="2"/>
  <c r="F344" i="2" s="1"/>
  <c r="F72" i="2"/>
  <c r="F64" i="2"/>
  <c r="F63" i="2" s="1"/>
  <c r="F31" i="2"/>
  <c r="F28" i="2"/>
  <c r="F23" i="2"/>
  <c r="F18" i="2"/>
  <c r="F54" i="2"/>
  <c r="F50" i="2"/>
  <c r="O108" i="2"/>
  <c r="D17" i="1" l="1"/>
  <c r="C17" i="1"/>
  <c r="H205" i="2"/>
  <c r="D299" i="2"/>
  <c r="D298" i="2" s="1"/>
  <c r="D206" i="2" s="1"/>
  <c r="E206" i="2"/>
  <c r="G40" i="1"/>
  <c r="F25" i="1"/>
  <c r="G26" i="1"/>
  <c r="G25" i="1" s="1"/>
  <c r="F40" i="1"/>
  <c r="D41" i="1"/>
  <c r="C41" i="1"/>
  <c r="C40" i="1" s="1"/>
  <c r="F17" i="2"/>
  <c r="F145" i="2"/>
  <c r="F95" i="2"/>
  <c r="F49" i="2"/>
  <c r="F104" i="2"/>
  <c r="F119" i="2"/>
  <c r="D20" i="1"/>
  <c r="F71" i="2"/>
  <c r="F304" i="2"/>
  <c r="F168" i="2"/>
  <c r="F278" i="2"/>
  <c r="F309" i="2"/>
  <c r="F224" i="2"/>
  <c r="F391" i="2"/>
  <c r="F387" i="2" s="1"/>
  <c r="F386" i="2" s="1"/>
  <c r="F382" i="2" s="1"/>
  <c r="F381" i="2" s="1"/>
  <c r="F174" i="2"/>
  <c r="F86" i="2"/>
  <c r="F470" i="2"/>
  <c r="F230" i="2"/>
  <c r="F329" i="2"/>
  <c r="F241" i="2"/>
  <c r="F183" i="2"/>
  <c r="F266" i="2"/>
  <c r="F247" i="2"/>
  <c r="F461" i="2"/>
  <c r="F150" i="2"/>
  <c r="F35" i="2"/>
  <c r="F288" i="2"/>
  <c r="F136" i="2"/>
  <c r="F27" i="2"/>
  <c r="N288" i="2"/>
  <c r="N119" i="2"/>
  <c r="L28" i="1" s="1"/>
  <c r="O129" i="2"/>
  <c r="D205" i="2" l="1"/>
  <c r="C16" i="1" s="1"/>
  <c r="C13" i="1" s="1"/>
  <c r="D198" i="2"/>
  <c r="D195" i="2" s="1"/>
  <c r="D194" i="2" s="1"/>
  <c r="F33" i="11" s="1"/>
  <c r="E205" i="2"/>
  <c r="D16" i="1" s="1"/>
  <c r="D13" i="1" s="1"/>
  <c r="E198" i="2"/>
  <c r="E195" i="2" s="1"/>
  <c r="E194" i="2" s="1"/>
  <c r="F16" i="1"/>
  <c r="G16" i="1" s="1"/>
  <c r="G13" i="1" s="1"/>
  <c r="G11" i="1" s="1"/>
  <c r="H194" i="2"/>
  <c r="D40" i="1"/>
  <c r="F303" i="2"/>
  <c r="G33" i="11" l="1"/>
  <c r="F13" i="1"/>
  <c r="F11" i="1" s="1"/>
  <c r="C34" i="1"/>
  <c r="C26" i="1" s="1"/>
  <c r="C25" i="1" s="1"/>
  <c r="C11" i="1" s="1"/>
  <c r="H500" i="2"/>
  <c r="I31" i="11" s="1"/>
  <c r="D500" i="2"/>
  <c r="F32" i="11" s="1"/>
  <c r="F31" i="11" s="1"/>
  <c r="E500" i="2"/>
  <c r="G32" i="11" s="1"/>
  <c r="G31" i="11" s="1"/>
  <c r="F205" i="2"/>
  <c r="D11" i="1"/>
  <c r="I28" i="11"/>
  <c r="N115" i="2"/>
  <c r="O115" i="2" s="1"/>
  <c r="N470" i="2"/>
  <c r="L43" i="1" s="1"/>
  <c r="N461" i="2"/>
  <c r="N271" i="2"/>
  <c r="O271" i="2" s="1"/>
  <c r="O272" i="2"/>
  <c r="F29" i="11" l="1"/>
  <c r="F28" i="11" s="1"/>
  <c r="F34" i="11" s="1"/>
  <c r="F36" i="11" s="1"/>
  <c r="I34" i="11"/>
  <c r="I36" i="11" s="1"/>
  <c r="F194" i="2"/>
  <c r="G29" i="11"/>
  <c r="G28" i="11" s="1"/>
  <c r="G34" i="11" s="1"/>
  <c r="G36" i="11" s="1"/>
  <c r="O248" i="2"/>
  <c r="M59" i="1" s="1"/>
  <c r="O113" i="2"/>
  <c r="O100" i="2"/>
  <c r="F500" i="2" l="1"/>
  <c r="O330" i="2"/>
  <c r="O329" i="2" s="1"/>
  <c r="N329" i="2"/>
  <c r="O252" i="2"/>
  <c r="N247" i="2"/>
  <c r="L19" i="1" s="1"/>
  <c r="O247" i="2" l="1"/>
  <c r="M19" i="1" s="1"/>
  <c r="M69" i="1"/>
  <c r="N194" i="2"/>
  <c r="O194" i="2"/>
  <c r="N95" i="2"/>
  <c r="O95" i="2" s="1"/>
  <c r="O96" i="2"/>
  <c r="N266" i="2"/>
  <c r="O267" i="2"/>
  <c r="O266" i="2" s="1"/>
  <c r="O292" i="2"/>
  <c r="O288" i="2"/>
  <c r="O279" i="2"/>
  <c r="N278" i="2"/>
  <c r="N136" i="2"/>
  <c r="O137" i="2"/>
  <c r="O136" i="2" l="1"/>
  <c r="O278" i="2"/>
  <c r="M80" i="1"/>
  <c r="O454" i="2"/>
  <c r="N453" i="2"/>
  <c r="O453" i="2" s="1"/>
  <c r="O451" i="2"/>
  <c r="N450" i="2"/>
  <c r="O450" i="2" s="1"/>
  <c r="N35" i="2"/>
  <c r="O45" i="2"/>
  <c r="M72" i="1" s="1"/>
  <c r="O192" i="2"/>
  <c r="O206" i="2"/>
  <c r="N205" i="2"/>
  <c r="O205" i="2" s="1"/>
  <c r="O203" i="2"/>
  <c r="M79" i="1" s="1"/>
  <c r="N202" i="2"/>
  <c r="O202" i="2" s="1"/>
  <c r="O310" i="2"/>
  <c r="M88" i="1" s="1"/>
  <c r="N309" i="2"/>
  <c r="O309" i="2" s="1"/>
  <c r="O35" i="2" l="1"/>
  <c r="O36" i="2"/>
  <c r="M54" i="1" s="1"/>
  <c r="N303" i="2" l="1"/>
  <c r="N230" i="2" l="1"/>
  <c r="O231" i="2"/>
  <c r="O315" i="2"/>
  <c r="N314" i="2"/>
  <c r="O314" i="2" s="1"/>
  <c r="O387" i="2"/>
  <c r="M91" i="1" s="1"/>
  <c r="N386" i="2"/>
  <c r="O386" i="2" s="1"/>
  <c r="N86" i="2"/>
  <c r="N391" i="2"/>
  <c r="O391" i="2" s="1"/>
  <c r="O392" i="2"/>
  <c r="M92" i="1" s="1"/>
  <c r="O230" i="2" l="1"/>
  <c r="O260" i="2"/>
  <c r="N259" i="2"/>
  <c r="O259" i="2" l="1"/>
  <c r="N183" i="2"/>
  <c r="L34" i="1" s="1"/>
  <c r="N224" i="2"/>
  <c r="N174" i="2"/>
  <c r="N241" i="2"/>
  <c r="N168" i="2"/>
  <c r="O186" i="2" l="1"/>
  <c r="O184" i="2"/>
  <c r="O39" i="2" l="1"/>
  <c r="M63" i="1" s="1"/>
  <c r="O183" i="2"/>
  <c r="M34" i="1" s="1"/>
  <c r="O124" i="2" l="1"/>
  <c r="N210" i="2" l="1"/>
  <c r="N370" i="2" l="1"/>
  <c r="L38" i="1" s="1"/>
  <c r="L37" i="1" s="1"/>
  <c r="N163" i="2"/>
  <c r="N145" i="2"/>
  <c r="L33" i="11" l="1"/>
  <c r="N27" i="2"/>
  <c r="N71" i="2"/>
  <c r="N104" i="2"/>
  <c r="L27" i="1" s="1"/>
  <c r="N49" i="2"/>
  <c r="L16" i="1" s="1"/>
  <c r="N17" i="2"/>
  <c r="L42" i="1" s="1"/>
  <c r="N215" i="2"/>
  <c r="L17" i="1" s="1"/>
  <c r="O91" i="2"/>
  <c r="O54" i="2"/>
  <c r="O370" i="2"/>
  <c r="O151" i="2"/>
  <c r="O145" i="2"/>
  <c r="O241" i="2"/>
  <c r="O224" i="2"/>
  <c r="O210" i="2"/>
  <c r="O141" i="2"/>
  <c r="O71" i="2" l="1"/>
  <c r="L41" i="1"/>
  <c r="L40" i="1" s="1"/>
  <c r="M33" i="11"/>
  <c r="M38" i="1"/>
  <c r="M37" i="1" s="1"/>
  <c r="L13" i="1"/>
  <c r="O119" i="2"/>
  <c r="M28" i="1" s="1"/>
  <c r="O305" i="2"/>
  <c r="O86" i="2"/>
  <c r="O168" i="2"/>
  <c r="O161" i="2"/>
  <c r="M73" i="1" s="1"/>
  <c r="N150" i="2"/>
  <c r="L29" i="1" s="1"/>
  <c r="L26" i="1" s="1"/>
  <c r="L25" i="1" s="1"/>
  <c r="O215" i="2"/>
  <c r="O50" i="2"/>
  <c r="M57" i="1" s="1"/>
  <c r="O72" i="2"/>
  <c r="O371" i="2"/>
  <c r="M89" i="1" s="1"/>
  <c r="M87" i="1" s="1"/>
  <c r="M85" i="1" s="1"/>
  <c r="O87" i="2"/>
  <c r="O216" i="2"/>
  <c r="M58" i="1" s="1"/>
  <c r="O225" i="2"/>
  <c r="O242" i="2"/>
  <c r="O177" i="2"/>
  <c r="O146" i="2"/>
  <c r="O169" i="2"/>
  <c r="M67" i="1" s="1"/>
  <c r="M22" i="1"/>
  <c r="O211" i="2"/>
  <c r="O28" i="2"/>
  <c r="O27" i="2"/>
  <c r="O31" i="2"/>
  <c r="M78" i="1" s="1"/>
  <c r="M77" i="1" s="1"/>
  <c r="O174" i="2"/>
  <c r="O23" i="2"/>
  <c r="M74" i="1" s="1"/>
  <c r="O18" i="2"/>
  <c r="M65" i="1" l="1"/>
  <c r="M17" i="1"/>
  <c r="M71" i="1"/>
  <c r="M68" i="1"/>
  <c r="M62" i="1"/>
  <c r="L11" i="1"/>
  <c r="L98" i="1" s="1"/>
  <c r="N500" i="2"/>
  <c r="O304" i="2"/>
  <c r="O303" i="2" s="1"/>
  <c r="M41" i="1" s="1"/>
  <c r="O150" i="2"/>
  <c r="M29" i="1" s="1"/>
  <c r="O155" i="2"/>
  <c r="M64" i="1" s="1"/>
  <c r="O120" i="2"/>
  <c r="M55" i="1" s="1"/>
  <c r="M52" i="1" s="1"/>
  <c r="M61" i="1" l="1"/>
  <c r="M50" i="1" s="1"/>
  <c r="M100" i="1" s="1"/>
  <c r="L32" i="11"/>
  <c r="O104" i="2"/>
  <c r="M27" i="1" s="1"/>
  <c r="M26" i="1" s="1"/>
  <c r="M25" i="1" s="1"/>
  <c r="O49" i="2"/>
  <c r="M16" i="1" s="1"/>
  <c r="M13" i="1" s="1"/>
  <c r="L31" i="11" l="1"/>
  <c r="O17" i="2"/>
  <c r="O500" i="2" l="1"/>
  <c r="M32" i="11" s="1"/>
  <c r="M31" i="11" s="1"/>
  <c r="M42" i="1"/>
  <c r="M40" i="1" s="1"/>
  <c r="M11" i="1" s="1"/>
  <c r="M98" i="1" s="1"/>
  <c r="M29" i="11" l="1"/>
  <c r="M28" i="11" s="1"/>
  <c r="M34" i="11" s="1"/>
  <c r="M36" i="11" s="1"/>
  <c r="L29" i="11"/>
  <c r="L28" i="11" l="1"/>
  <c r="L34" i="11" s="1"/>
  <c r="L36" i="11" s="1"/>
</calcChain>
</file>

<file path=xl/comments1.xml><?xml version="1.0" encoding="utf-8"?>
<comments xmlns="http://schemas.openxmlformats.org/spreadsheetml/2006/main">
  <authors>
    <author>*</author>
  </authors>
  <commentList>
    <comment ref="G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L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M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D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F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L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M50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L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M53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5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5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L5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M5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</commentList>
</comments>
</file>

<file path=xl/sharedStrings.xml><?xml version="1.0" encoding="utf-8"?>
<sst xmlns="http://schemas.openxmlformats.org/spreadsheetml/2006/main" count="737" uniqueCount="245">
  <si>
    <t>VRSTA PRIHODA</t>
  </si>
  <si>
    <t>PRIHODI POSLOVANJA</t>
  </si>
  <si>
    <t>PRIHODI OD IMOVINE</t>
  </si>
  <si>
    <t>PRIHODI IZ PRORAČUNA</t>
  </si>
  <si>
    <t>O P I S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</si>
  <si>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</si>
  <si>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</si>
  <si>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</si>
  <si>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</si>
  <si>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</si>
  <si>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</si>
  <si>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RASHODI ZA MATERIJAL I ENERGIJU</t>
  </si>
  <si>
    <t>RASHODI ZA USLUGE</t>
  </si>
  <si>
    <t>RASHODI ZA NABAVU NEFINANCIJSKE IMOVINE</t>
  </si>
  <si>
    <t>SVEUKUPNO</t>
  </si>
  <si>
    <t>Prihodi od školske kuhinje</t>
  </si>
  <si>
    <t>Prihodi od produženog boravka</t>
  </si>
  <si>
    <t>Prihodi od kotizacija za Novigradsko proljeće</t>
  </si>
  <si>
    <t>Prihodi od djece za izlete</t>
  </si>
  <si>
    <t>Prihodi od djece za osiguranje</t>
  </si>
  <si>
    <t>Prihodi od glazbene škole</t>
  </si>
  <si>
    <t>DAROVI, NAGRADE, BOŽIĆNICE, REGRES….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</si>
  <si>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</si>
  <si>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</si>
  <si>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</si>
  <si>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</si>
  <si>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</si>
  <si>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</si>
  <si>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</si>
  <si>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</si>
  <si>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</si>
  <si>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</si>
  <si>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</si>
  <si>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</si>
  <si>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KNJIGE U KNJIŽNICAMA</t>
  </si>
  <si>
    <t>PRIHODI PO POSEBNIM PROPISIMA</t>
  </si>
  <si>
    <t>RASHODI ZA NABAVU PROIZV. DUGOTRAJNE IMOVINE</t>
  </si>
  <si>
    <t>PRIHODI UKUPNO</t>
  </si>
  <si>
    <t>PRIHODI OD NEFINANCIJSKE IMOVINE</t>
  </si>
  <si>
    <t>RASHODI UKUPNO</t>
  </si>
  <si>
    <t>RASHODI ZA NEFINANCIJSKU IMOVINU</t>
  </si>
  <si>
    <t>RAZLIKA - VIŠAK / MANJAK</t>
  </si>
  <si>
    <t>VIŠAK / 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</si>
  <si>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</si>
  <si>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</si>
  <si>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</si>
  <si>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</si>
  <si>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A210102</t>
  </si>
  <si>
    <t>Izvori financiranja: Prihodi od županijskog proračuna</t>
  </si>
  <si>
    <t>PROGRAM: REDOVNA DJELATNOST</t>
  </si>
  <si>
    <t>A210101</t>
  </si>
  <si>
    <t>OSTALI NESPOMENUTI RASHODI POSLOVANJA</t>
  </si>
  <si>
    <t>FINANCIJSKI RASHODI</t>
  </si>
  <si>
    <t>OSTALI FINANCIJSKI RASHODI</t>
  </si>
  <si>
    <t>NAKN. GRAĐ., KUĆANSTVIMA NA TEM. OSIG. I DR. NAK.</t>
  </si>
  <si>
    <t>OSTALE NAKN. GRAĐANIMA I KUĆAN. IZ PRORAČUNA</t>
  </si>
  <si>
    <t>A210201</t>
  </si>
  <si>
    <t>OST. NESPOM. RASHODI POSLOVANJA</t>
  </si>
  <si>
    <t>A230107</t>
  </si>
  <si>
    <t>PLAĆE (BRUTO)</t>
  </si>
  <si>
    <t>PROGRAMI OBRAZOVANJA IZNAD STANDARDA</t>
  </si>
  <si>
    <t>A230110</t>
  </si>
  <si>
    <t>A230119</t>
  </si>
  <si>
    <t>A230122</t>
  </si>
  <si>
    <t>A230124</t>
  </si>
  <si>
    <t>A230106</t>
  </si>
  <si>
    <t>A230115</t>
  </si>
  <si>
    <t>O P Ć I   D I O</t>
  </si>
  <si>
    <t>OSTALI RASHODI ZA  ZAPOSLENE</t>
  </si>
  <si>
    <t>Prihodi od djece zakazalište</t>
  </si>
  <si>
    <t>A230102</t>
  </si>
  <si>
    <t>A230134</t>
  </si>
  <si>
    <t>PROJEKCIJA</t>
  </si>
  <si>
    <t>652 dio</t>
  </si>
  <si>
    <t>POMOĆI IZ INOZ. I OD SUBJ. UNUTAR OPĆEG PRORAČUNA</t>
  </si>
  <si>
    <t>Izvori financiranja: Prihodi od gradskog proračuna (Grad Novigrad)</t>
  </si>
  <si>
    <t>A230104</t>
  </si>
  <si>
    <t>VIŠAK IZ PRETHODNIH GODINA</t>
  </si>
  <si>
    <t>A230199</t>
  </si>
  <si>
    <t>POSTROJENJA I OPREMA</t>
  </si>
  <si>
    <t>P. prorač. korisnicima iz prorač. koji im nije nadležan - FZO</t>
  </si>
  <si>
    <t>PLAĆE ZA REDOVAN RAD</t>
  </si>
  <si>
    <t>A210103</t>
  </si>
  <si>
    <t>AKTIVNOST: Materijalni rashodi OŠ po stvarnom trošku - drugi izvori</t>
  </si>
  <si>
    <t>Ostali prihodi</t>
  </si>
  <si>
    <t>Prih. od prodaje proizv. i roba te pruž.usluga i donacija</t>
  </si>
  <si>
    <t>K240504</t>
  </si>
  <si>
    <t>AKTIVNOST: Opremanje dječjih igrališta</t>
  </si>
  <si>
    <t>Izvori financiranja: Donacije za osnovne škole</t>
  </si>
  <si>
    <t>PROGRAM: OPREMANJE U OSNOVNIM ŠKOLAMA</t>
  </si>
  <si>
    <t>A230184</t>
  </si>
  <si>
    <t>NAKNADE TROŠKOVA OSOBAMA IZVAN RADNOG ODNOSA</t>
  </si>
  <si>
    <t>K240501</t>
  </si>
  <si>
    <t>A230103</t>
  </si>
  <si>
    <t>K240502</t>
  </si>
  <si>
    <t>Izvori financiranja: Agencija za odgoj i obrazovanje</t>
  </si>
  <si>
    <t>A230162</t>
  </si>
  <si>
    <t>A240102</t>
  </si>
  <si>
    <t>AKTIVNOST: Školski namještaj i oprema</t>
  </si>
  <si>
    <t>A240101</t>
  </si>
  <si>
    <t>Prihodi od djece za izlete i kazalište</t>
  </si>
  <si>
    <t>A230127</t>
  </si>
  <si>
    <t>NAKNADE TROŠK. OSOBAMA IZVAN RADNOG ODNOSA</t>
  </si>
  <si>
    <t>UKUPNO RASHODI</t>
  </si>
  <si>
    <t>Izvor financiranja: Grad Novigrad za prorač. korisnike</t>
  </si>
  <si>
    <t>Izvor financiranja: MZO za prorač. korisnike</t>
  </si>
  <si>
    <t>Osnovna škola – Scuola elementare RIVARELA</t>
  </si>
  <si>
    <t>Emonijska  4, 52466 Novigrad – Cittanova</t>
  </si>
  <si>
    <t>Email: ured@os-rivarela-novigrad.skole.hr</t>
  </si>
  <si>
    <t>Tel: +385(0) 52 757 005 / Fax: +385(0) 52 757 218</t>
  </si>
  <si>
    <t>OIB: 27267656235    MB: 03036413</t>
  </si>
  <si>
    <t>IBAN: HR95 2380 0061 1200 0284 3</t>
  </si>
  <si>
    <t>P O S E B N I   D I O</t>
  </si>
  <si>
    <t>Tekuće pomoći temeljem prijenosa EU sredstava</t>
  </si>
  <si>
    <t>A230116</t>
  </si>
  <si>
    <t>Izvori financiranja: Decentralizirana sredstva za kapitalno za OŠ</t>
  </si>
  <si>
    <t>NEPROIZVEDENA DUGOTRAJNA IMOVINA</t>
  </si>
  <si>
    <t>NEMATERIJALNA IMOVINA</t>
  </si>
  <si>
    <t>A230148</t>
  </si>
  <si>
    <t>NAKNADE GRAĐANIMA I KUĆANSTVIMA</t>
  </si>
  <si>
    <t>A230204</t>
  </si>
  <si>
    <t>AKTIVNOST: Provedba kurikuluma</t>
  </si>
  <si>
    <t>RASPOLOŽIV VIŠAK</t>
  </si>
  <si>
    <t>A230163</t>
  </si>
  <si>
    <t>PLAN 2021</t>
  </si>
  <si>
    <t>A230168</t>
  </si>
  <si>
    <t>A230135</t>
  </si>
  <si>
    <t>A230203</t>
  </si>
  <si>
    <t>Plan 2021.g.</t>
  </si>
  <si>
    <t>1. izmjene</t>
  </si>
  <si>
    <t>AKTIVNOST: Pomoćnici u nastavi - MOZAIK 3</t>
  </si>
  <si>
    <t>Decentralizirana sred. za kapitalno za osn. škole</t>
  </si>
  <si>
    <t>A240301</t>
  </si>
  <si>
    <t>RASH. ZA DOD. ULAGANJA NA NEFIN. IMOVINI</t>
  </si>
  <si>
    <t>DOD. ULAGANJA NA GRAĐEVINSKIM OBJEKTIMA</t>
  </si>
  <si>
    <t>A230164</t>
  </si>
  <si>
    <t>Izvori financiranja: Nenamjenski prihodi i primici</t>
  </si>
  <si>
    <t>PLAN 2022</t>
  </si>
  <si>
    <t>PLANA 2024</t>
  </si>
  <si>
    <t>Pomoći od međunar. org. te institucija i tjela EU</t>
  </si>
  <si>
    <t>A230138</t>
  </si>
  <si>
    <t>A230202</t>
  </si>
  <si>
    <t>FINANCIJSKI PLAN ZA 2023. GODINU</t>
  </si>
  <si>
    <t>I PROJEKCIJA PLANA ZA 2024. I 2025. GODINU</t>
  </si>
  <si>
    <t>PLANA 2025</t>
  </si>
  <si>
    <t>PLAN 2023</t>
  </si>
  <si>
    <t>KN</t>
  </si>
  <si>
    <t>EUR</t>
  </si>
  <si>
    <t>izvršenje</t>
  </si>
  <si>
    <t>OSTALI PRIHODI</t>
  </si>
  <si>
    <t>SAŽETAK RAČUNA PRIHODA I RASHODA</t>
  </si>
  <si>
    <t xml:space="preserve"> I PROJEKCIJA PLANA ZA 2024. I 2025. GODINU</t>
  </si>
  <si>
    <t>PLAN RASHODA I IZDATAKA</t>
  </si>
  <si>
    <t>A210104</t>
  </si>
  <si>
    <t>Plaće i drugi rashodi za zaposlenike osnovnih škola</t>
  </si>
  <si>
    <t>ŠIFRA</t>
  </si>
  <si>
    <t>Redovna djelatnost osnovnih škola - minimalni standard</t>
  </si>
  <si>
    <t>Ministarstvo znanosti i obrazovanja za prorač. korisnike</t>
  </si>
  <si>
    <t>Decentralizirana sredstva za osnovne škole</t>
  </si>
  <si>
    <t>Materijalni rashodi OŠ po kriterijima</t>
  </si>
  <si>
    <t>Materijalni rashodi OŠ po stvarnom trošku</t>
  </si>
  <si>
    <t>Materijalni rashodi OŠ po stvarnom trošku - drugi izvori</t>
  </si>
  <si>
    <t>Vlastiti prihodi osnovnih škola</t>
  </si>
  <si>
    <t>Redovna djelatnost osnovnih škola - iznad standarda</t>
  </si>
  <si>
    <t>Materijalni rashodi OŠ po stvarnom trošku iznad standarda</t>
  </si>
  <si>
    <t>Nenamjenski prihodi i primici</t>
  </si>
  <si>
    <t>Programi obrazovanja iznad standarda</t>
  </si>
  <si>
    <t>Županijska natjecanja</t>
  </si>
  <si>
    <t>Pomoćnici u nastavi</t>
  </si>
  <si>
    <t>Grad Novigrad za proračunske korisnike</t>
  </si>
  <si>
    <t>Školska kuhinja</t>
  </si>
  <si>
    <t>Produženi boravak</t>
  </si>
  <si>
    <t>Prihodi za posebne namjene za osnovne škole</t>
  </si>
  <si>
    <t>Novigradsko proljeće</t>
  </si>
  <si>
    <t>Agencija za odgoj i obrazovanje za prorač. Korisnike</t>
  </si>
  <si>
    <t>Ostali programi i projekti</t>
  </si>
  <si>
    <t>Školski list, časopisi i knjige</t>
  </si>
  <si>
    <t>Nagrade za učenike</t>
  </si>
  <si>
    <t>Psiholog</t>
  </si>
  <si>
    <t>Kvalitetna nastava</t>
  </si>
  <si>
    <t>Međunarodna razmjena</t>
  </si>
  <si>
    <t>Školski preventivni programi</t>
  </si>
  <si>
    <t>Ostale institucije za osnovne škole</t>
  </si>
  <si>
    <t>Školsko sportsko natjecanje</t>
  </si>
  <si>
    <t>Smotre, radionice i manifestacije</t>
  </si>
  <si>
    <t>Pomoćnici u nastavi - MOZAIK 3</t>
  </si>
  <si>
    <t>Financiranje učenika s posebnim potrebama</t>
  </si>
  <si>
    <t>Ministarstvo znanoti i obrazovanja za prorač. korisnike</t>
  </si>
  <si>
    <t>Agencija za odgoj i obrazovanje za prorač. korisnike</t>
  </si>
  <si>
    <t>Županijsko stručno vijeće ravnatelja</t>
  </si>
  <si>
    <t>Izleti i terenska nastava</t>
  </si>
  <si>
    <t>Obilježavanje godišnjica škole</t>
  </si>
  <si>
    <t>EU projekti kod proračunskih korisnika</t>
  </si>
  <si>
    <t>Europski socijalni fond</t>
  </si>
  <si>
    <t>Zavičajna nastava</t>
  </si>
  <si>
    <t>Školska shema</t>
  </si>
  <si>
    <t>Građanski odgoj</t>
  </si>
  <si>
    <t>Medni dani</t>
  </si>
  <si>
    <t>Ministarsvo poljoprivrede za proračunske korisnike</t>
  </si>
  <si>
    <t>Investicijsko održavanje OŠ - iznad standarda</t>
  </si>
  <si>
    <t>Opremanje u osnovnim školama</t>
  </si>
  <si>
    <t>Školski namještaj i oprema</t>
  </si>
  <si>
    <t>Opremanje knjižnica</t>
  </si>
  <si>
    <t>Projektna dokumentacija osnovnih škola</t>
  </si>
  <si>
    <t>Kapitalna ulaganja u osnovne škole</t>
  </si>
  <si>
    <t>Strukturni fondovi EU</t>
  </si>
  <si>
    <t>Ministarstva i državne ustanove za proračunske korisnike</t>
  </si>
  <si>
    <t>Gradovi i općine za proračunske korisnike</t>
  </si>
  <si>
    <t>Ostale institucije za proračunske korisnike</t>
  </si>
  <si>
    <t>Prihodi za posebne namjene za proračunske korisnike</t>
  </si>
  <si>
    <t>Vlastiti prihodi proračunskog korisnika</t>
  </si>
  <si>
    <t>Decentralizirana sredstva</t>
  </si>
  <si>
    <t>Europska unija</t>
  </si>
  <si>
    <t>RAČUN PRIHODA I RASHODA</t>
  </si>
  <si>
    <t>UKUPNI PRIHODI</t>
  </si>
  <si>
    <t>UKUPNI RASHODI</t>
  </si>
  <si>
    <t>MOZAIK 5</t>
  </si>
  <si>
    <t>RASHODI (0912 - OSNOVNO OBRAZOVANJE)</t>
  </si>
  <si>
    <t>T921101</t>
  </si>
  <si>
    <t>Provedba projekta MOZAIK 5</t>
  </si>
  <si>
    <t>1. IZMJENE</t>
  </si>
  <si>
    <t>A230133</t>
  </si>
  <si>
    <t>Rad s nadarenim učenicima</t>
  </si>
  <si>
    <t>A230208</t>
  </si>
  <si>
    <t>Prehrana za učenike u OŠ</t>
  </si>
  <si>
    <t>A230209</t>
  </si>
  <si>
    <t>Menstrualne higijenske potrepštine</t>
  </si>
  <si>
    <t>OSTALI RASHODI</t>
  </si>
  <si>
    <t>Decentralizirana sredstva za OŠ</t>
  </si>
  <si>
    <t>Investicijsko održavanje OŠ - minimalni standard</t>
  </si>
  <si>
    <t>NVESTICIJSKO ODRŽAVANJE OŠ</t>
  </si>
  <si>
    <t>KAPITALNA ULAGANJA U OŠ</t>
  </si>
  <si>
    <t>Projektna dokumentacija OŠ</t>
  </si>
  <si>
    <t>Decentralizirana sredstva za kapitalno za OŠ</t>
  </si>
  <si>
    <t>DODATNA ULAGANJA U NEFINANCIJSKU IMOVINU</t>
  </si>
  <si>
    <t>Decentralizirana sredstva prethodne godine - školstvo</t>
  </si>
  <si>
    <t>Novigrad, 29. studeni 2023.</t>
  </si>
  <si>
    <t>2. IZMJENE I DOPUNE</t>
  </si>
  <si>
    <t>2. IZMJENE I  DOPUNE</t>
  </si>
  <si>
    <t>2. IZMJENE</t>
  </si>
  <si>
    <t>MOZAIK 6</t>
  </si>
  <si>
    <t>Provedba projekta MOZAIK 6</t>
  </si>
  <si>
    <t>T921201</t>
  </si>
  <si>
    <t>KLASA: 400-02/23-01/02</t>
  </si>
  <si>
    <t>URBROJ: 2105-4-14-23-4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</si>
</sst>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k_n_-;\-* #,##0.00\ _k_n_-;_-* &quot;-&quot;??\ _k_n_-;_-@_-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595959"/>
      <name val="Calibri"/>
      <family val="2"/>
      <charset val="238"/>
    </font>
    <font>
      <sz val="10"/>
      <color rgb="FF595959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b/>
      <sz val="11"/>
      <color theme="5" tint="-0.499984740745262"/>
      <name val="Arial"/>
      <family val="2"/>
      <charset val="238"/>
    </font>
    <font>
      <sz val="11"/>
      <color theme="5" tint="-0.49998474074526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8" applyNumberFormat="0" applyFill="0" applyAlignment="0" applyProtection="0"/>
    <xf numFmtId="0" fontId="21" fillId="23" borderId="0" applyNumberFormat="0" applyBorder="0" applyAlignment="0" applyProtection="0"/>
    <xf numFmtId="0" fontId="1" fillId="20" borderId="1" applyNumberFormat="0" applyFont="0" applyAlignment="0" applyProtection="0"/>
    <xf numFmtId="0" fontId="22" fillId="21" borderId="7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1" fillId="0" borderId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4" fontId="5" fillId="0" borderId="10" xfId="0" applyNumberFormat="1" applyFont="1" applyFill="1" applyBorder="1"/>
    <xf numFmtId="0" fontId="8" fillId="0" borderId="0" xfId="0" applyFont="1"/>
    <xf numFmtId="43" fontId="0" fillId="0" borderId="0" xfId="43" applyFont="1"/>
    <xf numFmtId="43" fontId="8" fillId="0" borderId="0" xfId="43" applyFont="1"/>
    <xf numFmtId="0" fontId="5" fillId="0" borderId="0" xfId="0" applyFont="1" applyBorder="1" applyAlignment="1">
      <alignment horizontal="left"/>
    </xf>
    <xf numFmtId="0" fontId="4" fillId="24" borderId="10" xfId="0" applyFont="1" applyFill="1" applyBorder="1" applyAlignment="1">
      <alignment horizontal="left"/>
    </xf>
    <xf numFmtId="0" fontId="4" fillId="24" borderId="10" xfId="0" applyFont="1" applyFill="1" applyBorder="1"/>
    <xf numFmtId="4" fontId="4" fillId="24" borderId="10" xfId="0" applyNumberFormat="1" applyFont="1" applyFill="1" applyBorder="1"/>
    <xf numFmtId="4" fontId="4" fillId="0" borderId="15" xfId="0" applyNumberFormat="1" applyFont="1" applyBorder="1"/>
    <xf numFmtId="0" fontId="2" fillId="0" borderId="0" xfId="0" applyFont="1" applyAlignment="1">
      <alignment horizontal="center"/>
    </xf>
    <xf numFmtId="4" fontId="5" fillId="0" borderId="0" xfId="0" applyNumberFormat="1" applyFont="1" applyFill="1" applyBorder="1"/>
    <xf numFmtId="0" fontId="27" fillId="0" borderId="0" xfId="0" applyFont="1"/>
    <xf numFmtId="10" fontId="5" fillId="0" borderId="0" xfId="39" applyNumberFormat="1" applyFont="1"/>
    <xf numFmtId="10" fontId="5" fillId="0" borderId="0" xfId="39" applyNumberFormat="1" applyFont="1" applyFill="1" applyBorder="1"/>
    <xf numFmtId="10" fontId="5" fillId="0" borderId="0" xfId="39" applyNumberFormat="1" applyFont="1" applyFill="1"/>
    <xf numFmtId="0" fontId="26" fillId="0" borderId="0" xfId="0" applyFont="1"/>
    <xf numFmtId="4" fontId="4" fillId="0" borderId="0" xfId="0" applyNumberFormat="1" applyFont="1" applyBorder="1" applyAlignment="1">
      <alignment horizontal="center" vertical="center" wrapText="1"/>
    </xf>
    <xf numFmtId="4" fontId="4" fillId="24" borderId="12" xfId="0" applyNumberFormat="1" applyFont="1" applyFill="1" applyBorder="1"/>
    <xf numFmtId="4" fontId="4" fillId="24" borderId="16" xfId="0" applyNumberFormat="1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Fill="1" applyBorder="1"/>
    <xf numFmtId="4" fontId="5" fillId="0" borderId="10" xfId="0" applyNumberFormat="1" applyFont="1" applyBorder="1"/>
    <xf numFmtId="10" fontId="4" fillId="0" borderId="0" xfId="39" applyNumberFormat="1" applyFont="1" applyAlignment="1">
      <alignment horizontal="center"/>
    </xf>
    <xf numFmtId="4" fontId="5" fillId="0" borderId="13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/>
    <xf numFmtId="0" fontId="5" fillId="0" borderId="0" xfId="0" applyFont="1" applyFill="1"/>
    <xf numFmtId="0" fontId="29" fillId="0" borderId="0" xfId="0" applyFont="1"/>
    <xf numFmtId="0" fontId="1" fillId="0" borderId="0" xfId="0" applyFont="1"/>
    <xf numFmtId="0" fontId="3" fillId="0" borderId="0" xfId="0" applyFont="1" applyAlignment="1"/>
    <xf numFmtId="0" fontId="30" fillId="0" borderId="0" xfId="0" applyFont="1"/>
    <xf numFmtId="4" fontId="4" fillId="0" borderId="10" xfId="0" applyNumberFormat="1" applyFont="1" applyFill="1" applyBorder="1"/>
    <xf numFmtId="4" fontId="5" fillId="0" borderId="0" xfId="0" applyNumberFormat="1" applyFont="1" applyBorder="1"/>
    <xf numFmtId="4" fontId="4" fillId="0" borderId="10" xfId="0" applyNumberFormat="1" applyFont="1" applyBorder="1"/>
    <xf numFmtId="4" fontId="5" fillId="0" borderId="17" xfId="0" applyNumberFormat="1" applyFont="1" applyBorder="1"/>
    <xf numFmtId="4" fontId="4" fillId="0" borderId="0" xfId="0" applyNumberFormat="1" applyFont="1" applyBorder="1"/>
    <xf numFmtId="4" fontId="4" fillId="26" borderId="10" xfId="0" applyNumberFormat="1" applyFont="1" applyFill="1" applyBorder="1"/>
    <xf numFmtId="0" fontId="5" fillId="0" borderId="0" xfId="0" applyFont="1" applyFill="1" applyBorder="1"/>
    <xf numFmtId="4" fontId="5" fillId="0" borderId="11" xfId="0" applyNumberFormat="1" applyFont="1" applyFill="1" applyBorder="1"/>
    <xf numFmtId="4" fontId="5" fillId="0" borderId="11" xfId="0" applyNumberFormat="1" applyFont="1" applyBorder="1"/>
    <xf numFmtId="4" fontId="5" fillId="0" borderId="18" xfId="0" applyNumberFormat="1" applyFont="1" applyFill="1" applyBorder="1"/>
    <xf numFmtId="43" fontId="2" fillId="0" borderId="0" xfId="43" applyFont="1"/>
    <xf numFmtId="4" fontId="4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3" fontId="3" fillId="0" borderId="0" xfId="43" applyFont="1" applyAlignment="1">
      <alignment horizontal="center"/>
    </xf>
    <xf numFmtId="43" fontId="3" fillId="0" borderId="0" xfId="43" applyFont="1" applyAlignment="1"/>
    <xf numFmtId="43" fontId="4" fillId="0" borderId="0" xfId="43" applyFont="1"/>
    <xf numFmtId="43" fontId="5" fillId="0" borderId="0" xfId="43" applyFont="1"/>
    <xf numFmtId="43" fontId="5" fillId="0" borderId="0" xfId="43" applyFont="1" applyFill="1"/>
    <xf numFmtId="43" fontId="5" fillId="0" borderId="0" xfId="0" applyNumberFormat="1" applyFont="1" applyFill="1"/>
    <xf numFmtId="43" fontId="5" fillId="0" borderId="0" xfId="0" applyNumberFormat="1" applyFont="1"/>
    <xf numFmtId="0" fontId="4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4" fontId="5" fillId="0" borderId="0" xfId="39" applyNumberFormat="1" applyFont="1"/>
    <xf numFmtId="4" fontId="5" fillId="0" borderId="0" xfId="39" applyNumberFormat="1" applyFont="1" applyFill="1" applyBorder="1"/>
    <xf numFmtId="4" fontId="5" fillId="0" borderId="0" xfId="39" applyNumberFormat="1" applyFont="1" applyFill="1"/>
    <xf numFmtId="0" fontId="5" fillId="24" borderId="1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1" fillId="0" borderId="0" xfId="43" applyFont="1"/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4" fontId="5" fillId="0" borderId="0" xfId="0" applyNumberFormat="1" applyFont="1"/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0" xfId="0" applyFont="1" applyFill="1" applyBorder="1"/>
    <xf numFmtId="0" fontId="5" fillId="0" borderId="0" xfId="0" quotePrefix="1" applyFont="1" applyAlignment="1">
      <alignment horizontal="left"/>
    </xf>
    <xf numFmtId="0" fontId="4" fillId="0" borderId="10" xfId="0" applyFont="1" applyFill="1" applyBorder="1" applyAlignment="1">
      <alignment horizontal="left"/>
    </xf>
    <xf numFmtId="164" fontId="5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0" fontId="5" fillId="25" borderId="0" xfId="0" applyFont="1" applyFill="1"/>
    <xf numFmtId="4" fontId="5" fillId="25" borderId="0" xfId="0" applyNumberFormat="1" applyFont="1" applyFill="1"/>
    <xf numFmtId="0" fontId="4" fillId="26" borderId="10" xfId="0" applyFont="1" applyFill="1" applyBorder="1" applyAlignment="1">
      <alignment horizontal="left"/>
    </xf>
    <xf numFmtId="0" fontId="4" fillId="26" borderId="10" xfId="0" applyFont="1" applyFill="1" applyBorder="1"/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4" fillId="0" borderId="14" xfId="0" applyFont="1" applyBorder="1"/>
    <xf numFmtId="4" fontId="5" fillId="0" borderId="16" xfId="0" applyNumberFormat="1" applyFont="1" applyBorder="1"/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4" fontId="32" fillId="0" borderId="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4" fontId="33" fillId="0" borderId="0" xfId="0" applyNumberFormat="1" applyFont="1"/>
    <xf numFmtId="0" fontId="33" fillId="0" borderId="0" xfId="0" applyFont="1"/>
    <xf numFmtId="4" fontId="32" fillId="24" borderId="10" xfId="0" applyNumberFormat="1" applyFont="1" applyFill="1" applyBorder="1"/>
    <xf numFmtId="4" fontId="32" fillId="0" borderId="10" xfId="0" applyNumberFormat="1" applyFont="1" applyBorder="1"/>
    <xf numFmtId="4" fontId="33" fillId="0" borderId="10" xfId="0" applyNumberFormat="1" applyFont="1" applyBorder="1"/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2" fillId="0" borderId="10" xfId="0" applyNumberFormat="1" applyFont="1" applyFill="1" applyBorder="1"/>
    <xf numFmtId="4" fontId="33" fillId="0" borderId="0" xfId="0" applyNumberFormat="1" applyFont="1" applyBorder="1"/>
    <xf numFmtId="4" fontId="32" fillId="0" borderId="0" xfId="0" applyNumberFormat="1" applyFont="1" applyBorder="1"/>
    <xf numFmtId="4" fontId="33" fillId="0" borderId="10" xfId="0" applyNumberFormat="1" applyFont="1" applyFill="1" applyBorder="1"/>
    <xf numFmtId="4" fontId="33" fillId="0" borderId="17" xfId="0" applyNumberFormat="1" applyFont="1" applyBorder="1"/>
    <xf numFmtId="4" fontId="33" fillId="0" borderId="11" xfId="0" applyNumberFormat="1" applyFont="1" applyBorder="1"/>
    <xf numFmtId="0" fontId="32" fillId="0" borderId="0" xfId="0" applyFont="1"/>
    <xf numFmtId="4" fontId="32" fillId="0" borderId="15" xfId="0" applyNumberFormat="1" applyFont="1" applyBorder="1"/>
    <xf numFmtId="4" fontId="32" fillId="0" borderId="0" xfId="0" applyNumberFormat="1" applyFont="1"/>
    <xf numFmtId="0" fontId="3" fillId="0" borderId="0" xfId="0" applyFont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te" xfId="37"/>
    <cellStyle name="Obično 2" xfId="44"/>
    <cellStyle name="Obično 3" xfId="45"/>
    <cellStyle name="Output" xfId="38"/>
    <cellStyle name="Postotak" xfId="39" builtinId="5"/>
    <cellStyle name="Title" xfId="40"/>
    <cellStyle name="Total" xfId="41"/>
    <cellStyle name="Warning Text" xfId="42"/>
    <cellStyle name="Zarez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316865</xdr:colOff>
      <xdr:row>5</xdr:row>
      <xdr:rowOff>104775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238125" y="85725"/>
          <a:ext cx="92646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workbookViewId="0">
      <selection activeCell="B11" sqref="B11"/>
    </sheetView>
  </sheetViews>
  <sheetFormatPr defaultRowHeight="12.75" x14ac:dyDescent="0.2"/>
  <cols>
    <col min="1" max="1" width="3.5703125" customWidth="1"/>
    <col min="6" max="7" width="17.7109375" hidden="1" customWidth="1"/>
    <col min="8" max="8" width="19" hidden="1" customWidth="1"/>
    <col min="9" max="13" width="17.7109375" customWidth="1"/>
  </cols>
  <sheetData>
    <row r="1" spans="1:13" ht="15.75" customHeight="1" x14ac:dyDescent="0.2">
      <c r="E1" s="44" t="s">
        <v>106</v>
      </c>
    </row>
    <row r="2" spans="1:13" ht="15.75" customHeight="1" x14ac:dyDescent="0.2">
      <c r="E2" s="44" t="s">
        <v>107</v>
      </c>
    </row>
    <row r="3" spans="1:13" ht="15.75" customHeight="1" x14ac:dyDescent="0.2">
      <c r="E3" s="44" t="s">
        <v>108</v>
      </c>
    </row>
    <row r="4" spans="1:13" ht="15.75" customHeight="1" x14ac:dyDescent="0.2">
      <c r="E4" s="44" t="s">
        <v>109</v>
      </c>
    </row>
    <row r="5" spans="1:13" ht="15.75" customHeight="1" x14ac:dyDescent="0.2">
      <c r="E5" s="44" t="s">
        <v>110</v>
      </c>
    </row>
    <row r="6" spans="1:13" ht="15.75" customHeight="1" x14ac:dyDescent="0.2">
      <c r="E6" s="44" t="s">
        <v>111</v>
      </c>
    </row>
    <row r="7" spans="1:13" x14ac:dyDescent="0.2">
      <c r="E7" s="41"/>
    </row>
    <row r="9" spans="1:13" x14ac:dyDescent="0.2">
      <c r="A9" s="42" t="s">
        <v>243</v>
      </c>
      <c r="B9" s="28"/>
      <c r="C9" s="28"/>
    </row>
    <row r="10" spans="1:13" x14ac:dyDescent="0.2">
      <c r="A10" s="42" t="s">
        <v>244</v>
      </c>
      <c r="B10" s="28"/>
      <c r="C10" s="28"/>
    </row>
    <row r="11" spans="1:13" x14ac:dyDescent="0.2">
      <c r="A11" s="42" t="s">
        <v>236</v>
      </c>
      <c r="B11" s="28"/>
      <c r="C11" s="28"/>
    </row>
    <row r="15" spans="1:13" ht="20.25" x14ac:dyDescent="0.3">
      <c r="A15" s="114" t="s">
        <v>142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3" ht="20.25" x14ac:dyDescent="0.3">
      <c r="A16" s="114" t="s">
        <v>143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ht="20.25" x14ac:dyDescent="0.3">
      <c r="A17" s="114" t="s">
        <v>237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ht="20.25" x14ac:dyDescent="0.3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</row>
    <row r="19" spans="1:13" s="14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20.25" customHeight="1" x14ac:dyDescent="0.3">
      <c r="A20" s="114" t="s">
        <v>67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</row>
    <row r="21" spans="1:13" ht="20.25" x14ac:dyDescent="0.3">
      <c r="A21" s="114" t="s">
        <v>150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</row>
    <row r="22" spans="1:13" ht="20.25" x14ac:dyDescent="0.3">
      <c r="A22" s="66"/>
      <c r="B22" s="66"/>
      <c r="C22" s="66"/>
      <c r="D22" s="66"/>
      <c r="E22" s="66"/>
      <c r="F22" s="66"/>
      <c r="G22" s="66"/>
      <c r="H22" s="72"/>
      <c r="I22" s="66"/>
      <c r="J22" s="73"/>
      <c r="K22" s="94"/>
      <c r="L22" s="66"/>
      <c r="M22" s="66"/>
    </row>
    <row r="24" spans="1:13" s="4" customFormat="1" ht="15" x14ac:dyDescent="0.25">
      <c r="F24" s="37" t="s">
        <v>128</v>
      </c>
      <c r="G24" s="37" t="s">
        <v>128</v>
      </c>
      <c r="H24" s="29" t="s">
        <v>145</v>
      </c>
      <c r="I24" s="29" t="s">
        <v>145</v>
      </c>
      <c r="J24" s="29" t="s">
        <v>145</v>
      </c>
      <c r="K24" s="29" t="s">
        <v>145</v>
      </c>
      <c r="L24" s="32" t="s">
        <v>72</v>
      </c>
      <c r="M24" s="32" t="s">
        <v>72</v>
      </c>
    </row>
    <row r="25" spans="1:13" s="4" customFormat="1" ht="15" x14ac:dyDescent="0.2">
      <c r="F25" s="37"/>
      <c r="G25" s="37" t="s">
        <v>129</v>
      </c>
      <c r="H25" s="37"/>
      <c r="I25" s="29"/>
      <c r="J25" s="29" t="s">
        <v>220</v>
      </c>
      <c r="K25" s="29" t="s">
        <v>239</v>
      </c>
      <c r="L25" s="29" t="s">
        <v>138</v>
      </c>
      <c r="M25" s="29" t="s">
        <v>144</v>
      </c>
    </row>
    <row r="26" spans="1:13" s="4" customFormat="1" ht="15" x14ac:dyDescent="0.25">
      <c r="F26" s="24"/>
      <c r="G26" s="24"/>
      <c r="H26" s="32" t="s">
        <v>146</v>
      </c>
      <c r="I26" s="35" t="s">
        <v>147</v>
      </c>
      <c r="J26" s="35" t="s">
        <v>147</v>
      </c>
      <c r="K26" s="35" t="s">
        <v>147</v>
      </c>
      <c r="L26" s="35" t="s">
        <v>147</v>
      </c>
      <c r="M26" s="35" t="s">
        <v>147</v>
      </c>
    </row>
    <row r="27" spans="1:13" s="4" customFormat="1" ht="7.5" customHeight="1" x14ac:dyDescent="0.25">
      <c r="F27" s="24"/>
      <c r="G27" s="24"/>
      <c r="H27" s="24"/>
      <c r="I27" s="35"/>
      <c r="J27" s="35"/>
      <c r="K27" s="35"/>
      <c r="L27" s="35"/>
      <c r="M27" s="35"/>
    </row>
    <row r="28" spans="1:13" s="4" customFormat="1" ht="14.25" x14ac:dyDescent="0.2">
      <c r="A28" s="4" t="s">
        <v>22</v>
      </c>
      <c r="B28" s="4" t="s">
        <v>37</v>
      </c>
      <c r="F28" s="64" t="e">
        <f t="shared" ref="F28:M28" si="0">SUM(F29:F30)</f>
        <v>#REF!</v>
      </c>
      <c r="G28" s="64" t="e">
        <f t="shared" ref="G28" si="1">SUM(G29:G30)</f>
        <v>#REF!</v>
      </c>
      <c r="H28" s="64">
        <f t="shared" ref="H28:I28" si="2">SUM(H29:H30)</f>
        <v>10452922.363539999</v>
      </c>
      <c r="I28" s="64">
        <f t="shared" si="2"/>
        <v>1388016.1984252438</v>
      </c>
      <c r="J28" s="64">
        <f t="shared" ref="J28:K28" si="3">SUM(J29:J30)</f>
        <v>1611449.4530000002</v>
      </c>
      <c r="K28" s="64">
        <f t="shared" si="3"/>
        <v>1652695.9300000002</v>
      </c>
      <c r="L28" s="64">
        <f t="shared" si="0"/>
        <v>1362459.65</v>
      </c>
      <c r="M28" s="64">
        <f t="shared" si="0"/>
        <v>1362459.65</v>
      </c>
    </row>
    <row r="29" spans="1:13" s="4" customFormat="1" ht="14.25" x14ac:dyDescent="0.2">
      <c r="A29" s="4" t="s">
        <v>23</v>
      </c>
      <c r="B29" s="4" t="s">
        <v>1</v>
      </c>
      <c r="F29" s="61" t="e">
        <f>'OPĆI 2'!C11</f>
        <v>#REF!</v>
      </c>
      <c r="G29" s="61" t="e">
        <f>'OPĆI 2'!D11</f>
        <v>#REF!</v>
      </c>
      <c r="H29" s="61">
        <f>'OPĆI 2'!H11</f>
        <v>10452922.363539999</v>
      </c>
      <c r="I29" s="61">
        <f>'OPĆI 2'!I11</f>
        <v>1388016.1984252438</v>
      </c>
      <c r="J29" s="61">
        <f>'OPĆI 2'!J11</f>
        <v>1611449.4530000002</v>
      </c>
      <c r="K29" s="61">
        <f>'OPĆI 2'!K11</f>
        <v>1652695.9300000002</v>
      </c>
      <c r="L29" s="61">
        <f>'OPĆI 2'!L11</f>
        <v>1362459.65</v>
      </c>
      <c r="M29" s="61">
        <f>'OPĆI 2'!M11</f>
        <v>1362459.65</v>
      </c>
    </row>
    <row r="30" spans="1:13" s="4" customFormat="1" ht="14.25" x14ac:dyDescent="0.2">
      <c r="A30" s="4" t="s">
        <v>24</v>
      </c>
      <c r="B30" s="4" t="s">
        <v>38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4" customFormat="1" ht="14.25" x14ac:dyDescent="0.2">
      <c r="A31" s="4" t="s">
        <v>25</v>
      </c>
      <c r="B31" s="4" t="s">
        <v>39</v>
      </c>
      <c r="F31" s="64" t="e">
        <f t="shared" ref="F31:M31" si="4">SUM(F32:F33)</f>
        <v>#REF!</v>
      </c>
      <c r="G31" s="64" t="e">
        <f t="shared" ref="G31" si="5">SUM(G32:G33)</f>
        <v>#REF!</v>
      </c>
      <c r="H31" s="64">
        <f t="shared" ref="H31:I31" si="6">SUM(H32:H33)</f>
        <v>10757474.363540003</v>
      </c>
      <c r="I31" s="64">
        <f t="shared" si="6"/>
        <v>1428437.1984252441</v>
      </c>
      <c r="J31" s="64">
        <f t="shared" ref="J31:K31" si="7">SUM(J32:J33)</f>
        <v>1659101.2329999998</v>
      </c>
      <c r="K31" s="64">
        <f t="shared" si="7"/>
        <v>1684062.5499999998</v>
      </c>
      <c r="L31" s="64">
        <f t="shared" si="4"/>
        <v>1362459.6500000001</v>
      </c>
      <c r="M31" s="64">
        <f t="shared" si="4"/>
        <v>1362459.6500000001</v>
      </c>
    </row>
    <row r="32" spans="1:13" s="4" customFormat="1" ht="14.25" x14ac:dyDescent="0.2">
      <c r="A32" s="4" t="s">
        <v>26</v>
      </c>
      <c r="B32" s="4" t="s">
        <v>5</v>
      </c>
      <c r="F32" s="61" t="e">
        <f>RASHODI!D500-OPĆI!F33</f>
        <v>#REF!</v>
      </c>
      <c r="G32" s="61" t="e">
        <f>RASHODI!E500-RASHODI!E163-RASHODI!E370-RASHODI!E309-RASHODI!E205-RASHODI!E391-RASHODI!E115-RASHODI!E131-RASHODI!E194</f>
        <v>#REF!</v>
      </c>
      <c r="H32" s="61">
        <f>RASHODI!J500-RASHODI!J163-RASHODI!J370-RASHODI!J309-RASHODI!J205-RASHODI!J391-RASHODI!J115-RASHODI!J131-RASHODI!J194</f>
        <v>10383989.327255003</v>
      </c>
      <c r="I32" s="61">
        <f>RASHODI!K500-RASHODI!K163-RASHODI!K370-RASHODI!K309-RASHODI!K205-RASHODI!K391-RASHODI!K115-RASHODI!K131-RASHODI!K194</f>
        <v>1378867.2084252441</v>
      </c>
      <c r="J32" s="61">
        <f>RASHODI!L500-RASHODI!L163-RASHODI!L370-RASHODI!L376-RASHODI!L309-RASHODI!L205-RASHODI!L391-RASHODI!L115-RASHODI!L131-RASHODI!L194</f>
        <v>1594392.0229999998</v>
      </c>
      <c r="K32" s="61">
        <f>RASHODI!M500-RASHODI!M163-RASHODI!M370-RASHODI!M376-RASHODI!M309-RASHODI!M205-RASHODI!M391-RASHODI!M115-RASHODI!M131-RASHODI!M194</f>
        <v>1632759.6799999997</v>
      </c>
      <c r="L32" s="61">
        <f>RASHODI!N500-RASHODI!N163-RASHODI!N370-RASHODI!N309-RASHODI!N205-RASHODI!N391-RASHODI!N115-RASHODI!N131-RASHODI!N194</f>
        <v>1353310.6600000001</v>
      </c>
      <c r="M32" s="61">
        <f>RASHODI!O500-RASHODI!O163-RASHODI!O370-RASHODI!O309-RASHODI!O205-RASHODI!O391-RASHODI!O115-RASHODI!O131-RASHODI!O194</f>
        <v>1353310.6600000001</v>
      </c>
    </row>
    <row r="33" spans="1:13" s="4" customFormat="1" ht="14.25" x14ac:dyDescent="0.2">
      <c r="A33" s="4" t="s">
        <v>27</v>
      </c>
      <c r="B33" s="4" t="s">
        <v>40</v>
      </c>
      <c r="F33" s="61" t="e">
        <f>RASHODI!D163+RASHODI!D194+RASHODI!D370+RASHODI!D396+RASHODI!D403+RASHODI!D386+RASHODI!D409+RASHODI!D416</f>
        <v>#REF!</v>
      </c>
      <c r="G33" s="61" t="e">
        <f>RASHODI!E163+RASHODI!E370+RASHODI!E309+RASHODI!E205+RASHODI!E391+RASHODI!E115+RASHODI!E131+RASHODI!E194</f>
        <v>#REF!</v>
      </c>
      <c r="H33" s="61">
        <f>RASHODI!J163+RASHODI!J370+RASHODI!J309+RASHODI!J205+RASHODI!J391+RASHODI!J115+RASHODI!J131+RASHODI!J194</f>
        <v>373485.03628500004</v>
      </c>
      <c r="I33" s="61">
        <f>RASHODI!K163+RASHODI!K370+RASHODI!K309+RASHODI!K205+RASHODI!K391+RASHODI!K115+RASHODI!K131+RASHODI!K194</f>
        <v>49569.99</v>
      </c>
      <c r="J33" s="61">
        <f>RASHODI!L163+RASHODI!L370+RASHODI!L376+RASHODI!L309+RASHODI!L205+RASHODI!L391+RASHODI!L115+RASHODI!L131+RASHODI!L194</f>
        <v>64709.21</v>
      </c>
      <c r="K33" s="61">
        <f>RASHODI!M163+RASHODI!M370+RASHODI!M376+RASHODI!M309+RASHODI!M205+RASHODI!M391+RASHODI!M115+RASHODI!M131+RASHODI!M194</f>
        <v>51302.869999999995</v>
      </c>
      <c r="L33" s="61">
        <f>RASHODI!N163+RASHODI!N370+RASHODI!N309+RASHODI!N205+RASHODI!N391+RASHODI!N115+RASHODI!N131+RASHODI!N194</f>
        <v>9148.99</v>
      </c>
      <c r="M33" s="61">
        <f>RASHODI!O163+RASHODI!O370+RASHODI!O309+RASHODI!O205+RASHODI!O391+RASHODI!O115+RASHODI!O131+RASHODI!O194</f>
        <v>9148.99</v>
      </c>
    </row>
    <row r="34" spans="1:13" s="4" customFormat="1" ht="14.25" x14ac:dyDescent="0.2">
      <c r="A34" s="4" t="s">
        <v>28</v>
      </c>
      <c r="B34" s="4" t="s">
        <v>41</v>
      </c>
      <c r="F34" s="61" t="e">
        <f t="shared" ref="F34:M34" si="8">F28-F31</f>
        <v>#REF!</v>
      </c>
      <c r="G34" s="61" t="e">
        <f t="shared" ref="G34" si="9">G28-G31</f>
        <v>#REF!</v>
      </c>
      <c r="H34" s="61">
        <f t="shared" ref="H34:I34" si="10">H28-H31</f>
        <v>-304552.00000000373</v>
      </c>
      <c r="I34" s="61">
        <f t="shared" si="10"/>
        <v>-40421.000000000233</v>
      </c>
      <c r="J34" s="61">
        <f t="shared" ref="J34:K34" si="11">J28-J31</f>
        <v>-47651.779999999562</v>
      </c>
      <c r="K34" s="61">
        <f t="shared" si="11"/>
        <v>-31366.619999999646</v>
      </c>
      <c r="L34" s="61">
        <f t="shared" si="8"/>
        <v>0</v>
      </c>
      <c r="M34" s="61">
        <f t="shared" si="8"/>
        <v>0</v>
      </c>
    </row>
    <row r="35" spans="1:13" s="4" customFormat="1" ht="14.25" x14ac:dyDescent="0.2">
      <c r="A35" s="4" t="s">
        <v>29</v>
      </c>
      <c r="B35" s="4" t="s">
        <v>77</v>
      </c>
      <c r="F35" s="61">
        <v>267032.46000000002</v>
      </c>
      <c r="G35" s="61">
        <v>362178.84</v>
      </c>
      <c r="H35" s="61">
        <v>304552</v>
      </c>
      <c r="I35" s="61">
        <v>40421</v>
      </c>
      <c r="J35" s="61">
        <v>47651.78</v>
      </c>
      <c r="K35" s="61">
        <v>43708.36</v>
      </c>
      <c r="L35" s="61">
        <v>0</v>
      </c>
      <c r="M35" s="61">
        <v>0</v>
      </c>
    </row>
    <row r="36" spans="1:13" s="4" customFormat="1" ht="14.25" x14ac:dyDescent="0.2">
      <c r="A36" s="4" t="s">
        <v>30</v>
      </c>
      <c r="B36" s="4" t="s">
        <v>122</v>
      </c>
      <c r="F36" s="61" t="e">
        <f t="shared" ref="F36:M36" si="12">SUM(F34:F35)</f>
        <v>#REF!</v>
      </c>
      <c r="G36" s="61" t="e">
        <f t="shared" si="12"/>
        <v>#REF!</v>
      </c>
      <c r="H36" s="61">
        <f t="shared" ref="H36" si="13">SUM(H34:H35)</f>
        <v>-3.7252902984619141E-9</v>
      </c>
      <c r="I36" s="61">
        <f t="shared" si="12"/>
        <v>-2.3283064365386963E-10</v>
      </c>
      <c r="J36" s="61">
        <f t="shared" ref="J36:K36" si="14">SUM(J34:J35)</f>
        <v>4.3655745685100555E-10</v>
      </c>
      <c r="K36" s="61">
        <f t="shared" si="14"/>
        <v>12341.740000000354</v>
      </c>
      <c r="L36" s="61">
        <f t="shared" si="12"/>
        <v>0</v>
      </c>
      <c r="M36" s="61">
        <f t="shared" si="12"/>
        <v>0</v>
      </c>
    </row>
    <row r="37" spans="1:13" hidden="1" x14ac:dyDescent="0.2">
      <c r="A37" t="s">
        <v>29</v>
      </c>
      <c r="B37" t="s">
        <v>42</v>
      </c>
      <c r="F37" s="16"/>
      <c r="G37" s="16"/>
      <c r="H37" s="16"/>
      <c r="I37" s="16"/>
      <c r="J37" s="16"/>
      <c r="K37" s="16"/>
      <c r="L37" s="15">
        <v>0</v>
      </c>
      <c r="M37" s="15">
        <v>0</v>
      </c>
    </row>
    <row r="38" spans="1:13" hidden="1" x14ac:dyDescent="0.2">
      <c r="F38" s="15"/>
      <c r="G38" s="15"/>
      <c r="H38" s="15"/>
      <c r="I38" s="15"/>
      <c r="J38" s="15"/>
      <c r="K38" s="15"/>
      <c r="L38" s="15"/>
      <c r="M38" s="15"/>
    </row>
    <row r="39" spans="1:13" hidden="1" x14ac:dyDescent="0.2">
      <c r="F39" s="15"/>
      <c r="G39" s="15"/>
      <c r="H39" s="15"/>
      <c r="I39" s="15"/>
      <c r="J39" s="15"/>
      <c r="K39" s="15"/>
      <c r="L39" s="15"/>
      <c r="M39" s="15"/>
    </row>
    <row r="40" spans="1:13" hidden="1" x14ac:dyDescent="0.2">
      <c r="A40" t="s">
        <v>30</v>
      </c>
      <c r="B40" t="s">
        <v>43</v>
      </c>
      <c r="F40" s="15"/>
      <c r="G40" s="15"/>
      <c r="H40" s="15"/>
      <c r="I40" s="15"/>
      <c r="J40" s="15"/>
      <c r="K40" s="15"/>
      <c r="L40" s="15"/>
      <c r="M40" s="15"/>
    </row>
    <row r="41" spans="1:13" hidden="1" x14ac:dyDescent="0.2">
      <c r="A41" t="s">
        <v>31</v>
      </c>
      <c r="B41" t="s">
        <v>44</v>
      </c>
      <c r="F41" s="15"/>
      <c r="G41" s="15"/>
      <c r="H41" s="15"/>
      <c r="I41" s="15"/>
      <c r="J41" s="15"/>
      <c r="K41" s="15"/>
      <c r="L41" s="15"/>
      <c r="M41" s="15"/>
    </row>
    <row r="42" spans="1:13" hidden="1" x14ac:dyDescent="0.2">
      <c r="A42" t="s">
        <v>32</v>
      </c>
      <c r="B42" t="s">
        <v>45</v>
      </c>
      <c r="F42" s="15"/>
      <c r="G42" s="15"/>
      <c r="H42" s="15"/>
      <c r="I42" s="15"/>
      <c r="J42" s="15"/>
      <c r="K42" s="15"/>
      <c r="L42" s="15"/>
      <c r="M42" s="15"/>
    </row>
    <row r="43" spans="1:13" hidden="1" x14ac:dyDescent="0.2">
      <c r="F43" s="15"/>
      <c r="G43" s="15"/>
      <c r="H43" s="15"/>
      <c r="I43" s="15"/>
      <c r="J43" s="15"/>
      <c r="K43" s="15"/>
      <c r="L43" s="15"/>
      <c r="M43" s="15"/>
    </row>
    <row r="44" spans="1:13" hidden="1" x14ac:dyDescent="0.2">
      <c r="A44" t="s">
        <v>33</v>
      </c>
      <c r="B44" t="s">
        <v>46</v>
      </c>
      <c r="F44" s="15"/>
      <c r="G44" s="15"/>
      <c r="H44" s="15"/>
      <c r="I44" s="15"/>
      <c r="J44" s="15"/>
      <c r="K44" s="15"/>
      <c r="L44" s="15"/>
      <c r="M44" s="15"/>
    </row>
    <row r="57" spans="9:13" ht="14.25" x14ac:dyDescent="0.2">
      <c r="I57" s="42"/>
      <c r="J57" s="42"/>
      <c r="K57" s="42"/>
      <c r="L57" s="37"/>
      <c r="M57" s="42"/>
    </row>
    <row r="58" spans="9:13" ht="14.25" x14ac:dyDescent="0.2">
      <c r="I58" s="42"/>
      <c r="J58" s="42"/>
      <c r="K58" s="42"/>
      <c r="L58" s="37"/>
      <c r="M58" s="42"/>
    </row>
  </sheetData>
  <mergeCells count="6">
    <mergeCell ref="A15:M15"/>
    <mergeCell ref="A16:M16"/>
    <mergeCell ref="A20:M20"/>
    <mergeCell ref="A18:M18"/>
    <mergeCell ref="A21:M21"/>
    <mergeCell ref="A17:M17"/>
  </mergeCells>
  <pageMargins left="0.62992125984251968" right="0.39370078740157483" top="0.74803149606299213" bottom="0.74803149606299213" header="0.31496062992125984" footer="0.31496062992125984"/>
  <pageSetup paperSize="9" scale="85" orientation="portrait" r:id="rId1"/>
  <headerFooter>
    <oddFooter>&amp;CStranica &amp;P od 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8"/>
  <sheetViews>
    <sheetView zoomScaleNormal="100" workbookViewId="0">
      <selection activeCell="K67" sqref="K67"/>
    </sheetView>
  </sheetViews>
  <sheetFormatPr defaultRowHeight="14.25" x14ac:dyDescent="0.2"/>
  <cols>
    <col min="1" max="1" width="8.5703125" style="42" customWidth="1"/>
    <col min="2" max="2" width="59.140625" style="42" customWidth="1"/>
    <col min="3" max="8" width="17.85546875" style="42" hidden="1" customWidth="1"/>
    <col min="9" max="11" width="17.85546875" style="42" customWidth="1"/>
    <col min="12" max="13" width="17.85546875" style="4" customWidth="1"/>
    <col min="14" max="14" width="9.140625" style="42"/>
    <col min="15" max="15" width="19" style="75" bestFit="1" customWidth="1"/>
    <col min="16" max="16" width="16" style="42" bestFit="1" customWidth="1"/>
    <col min="17" max="17" width="10.140625" style="42" bestFit="1" customWidth="1"/>
    <col min="18" max="16384" width="9.140625" style="42"/>
  </cols>
  <sheetData>
    <row r="1" spans="1:16" s="1" customFormat="1" ht="20.25" x14ac:dyDescent="0.3">
      <c r="A1" s="114" t="s">
        <v>142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55"/>
    </row>
    <row r="2" spans="1:16" s="1" customFormat="1" ht="20.25" x14ac:dyDescent="0.3">
      <c r="A2" s="114" t="s">
        <v>143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55"/>
    </row>
    <row r="3" spans="1:16" s="1" customFormat="1" ht="20.25" x14ac:dyDescent="0.3">
      <c r="A3" s="114" t="s">
        <v>237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55"/>
    </row>
    <row r="4" spans="1:16" s="1" customFormat="1" ht="9" customHeigh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94"/>
      <c r="L4" s="32"/>
      <c r="M4" s="32"/>
      <c r="N4" s="74"/>
      <c r="O4" s="55"/>
    </row>
    <row r="5" spans="1:16" s="1" customFormat="1" ht="20.25" x14ac:dyDescent="0.3">
      <c r="A5" s="114" t="s">
        <v>67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58"/>
      <c r="P5" s="74"/>
    </row>
    <row r="6" spans="1:16" s="1" customFormat="1" ht="20.25" x14ac:dyDescent="0.3">
      <c r="A6" s="114" t="s">
        <v>213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58"/>
      <c r="P6" s="74"/>
    </row>
    <row r="7" spans="1:16" s="1" customFormat="1" ht="20.25" x14ac:dyDescent="0.3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43"/>
      <c r="O7" s="59"/>
      <c r="P7" s="43"/>
    </row>
    <row r="8" spans="1:16" s="2" customFormat="1" ht="15" x14ac:dyDescent="0.25">
      <c r="C8" s="29" t="s">
        <v>124</v>
      </c>
      <c r="D8" s="29" t="s">
        <v>124</v>
      </c>
      <c r="E8" s="29" t="s">
        <v>124</v>
      </c>
      <c r="F8" s="29" t="s">
        <v>137</v>
      </c>
      <c r="G8" s="29" t="s">
        <v>137</v>
      </c>
      <c r="H8" s="29" t="s">
        <v>145</v>
      </c>
      <c r="I8" s="29" t="s">
        <v>145</v>
      </c>
      <c r="J8" s="29" t="s">
        <v>145</v>
      </c>
      <c r="K8" s="29" t="s">
        <v>145</v>
      </c>
      <c r="L8" s="32" t="s">
        <v>72</v>
      </c>
      <c r="M8" s="32" t="s">
        <v>72</v>
      </c>
      <c r="O8" s="60"/>
    </row>
    <row r="9" spans="1:16" s="2" customFormat="1" ht="15" x14ac:dyDescent="0.25">
      <c r="A9" s="3" t="s">
        <v>155</v>
      </c>
      <c r="B9" s="3" t="s">
        <v>0</v>
      </c>
      <c r="C9" s="29"/>
      <c r="D9" s="29" t="s">
        <v>129</v>
      </c>
      <c r="E9" s="29" t="s">
        <v>148</v>
      </c>
      <c r="F9" s="29" t="s">
        <v>129</v>
      </c>
      <c r="G9" s="29" t="s">
        <v>129</v>
      </c>
      <c r="H9" s="29"/>
      <c r="I9" s="29"/>
      <c r="J9" s="29" t="s">
        <v>220</v>
      </c>
      <c r="K9" s="29" t="s">
        <v>239</v>
      </c>
      <c r="L9" s="29" t="s">
        <v>138</v>
      </c>
      <c r="M9" s="29" t="s">
        <v>144</v>
      </c>
      <c r="O9" s="60"/>
    </row>
    <row r="10" spans="1:16" s="4" customFormat="1" ht="15" x14ac:dyDescent="0.25">
      <c r="C10" s="35"/>
      <c r="D10" s="35"/>
      <c r="E10" s="35" t="s">
        <v>147</v>
      </c>
      <c r="F10" s="35" t="s">
        <v>146</v>
      </c>
      <c r="G10" s="35" t="s">
        <v>147</v>
      </c>
      <c r="H10" s="35" t="s">
        <v>146</v>
      </c>
      <c r="I10" s="35" t="s">
        <v>147</v>
      </c>
      <c r="J10" s="35" t="s">
        <v>147</v>
      </c>
      <c r="K10" s="35" t="s">
        <v>147</v>
      </c>
      <c r="L10" s="35" t="s">
        <v>147</v>
      </c>
      <c r="M10" s="35" t="s">
        <v>147</v>
      </c>
      <c r="O10" s="61"/>
    </row>
    <row r="11" spans="1:16" s="4" customFormat="1" ht="15" x14ac:dyDescent="0.25">
      <c r="A11" s="7">
        <v>6</v>
      </c>
      <c r="B11" s="2" t="s">
        <v>1</v>
      </c>
      <c r="C11" s="8" t="e">
        <f>C13+C22+C25+C37+C40</f>
        <v>#REF!</v>
      </c>
      <c r="D11" s="8" t="e">
        <f>D13+D22+D25+D37+D40</f>
        <v>#REF!</v>
      </c>
      <c r="E11" s="8">
        <f>E13+E22+E25+E37+E40+E45</f>
        <v>1155571.9388698651</v>
      </c>
      <c r="F11" s="8">
        <f t="shared" ref="F11:M11" si="0">F13+F22+F25+F37+F40</f>
        <v>9665316.0099999998</v>
      </c>
      <c r="G11" s="8">
        <f t="shared" si="0"/>
        <v>1282807.8850620477</v>
      </c>
      <c r="H11" s="8">
        <f t="shared" si="0"/>
        <v>10452922.363539999</v>
      </c>
      <c r="I11" s="8">
        <f t="shared" si="0"/>
        <v>1388016.1984252438</v>
      </c>
      <c r="J11" s="8">
        <f t="shared" ref="J11:K11" si="1">J13+J22+J25+J37+J40</f>
        <v>1611449.4530000002</v>
      </c>
      <c r="K11" s="8">
        <f t="shared" si="1"/>
        <v>1652695.9300000002</v>
      </c>
      <c r="L11" s="8">
        <f t="shared" si="0"/>
        <v>1362459.65</v>
      </c>
      <c r="M11" s="8">
        <f t="shared" si="0"/>
        <v>1362459.65</v>
      </c>
      <c r="O11" s="61"/>
    </row>
    <row r="12" spans="1:16" s="4" customFormat="1" x14ac:dyDescent="0.2">
      <c r="A12" s="5"/>
      <c r="C12" s="25"/>
      <c r="D12" s="25"/>
      <c r="E12" s="25"/>
      <c r="F12" s="25"/>
      <c r="G12" s="25"/>
      <c r="H12" s="25"/>
      <c r="I12" s="68"/>
      <c r="J12" s="68"/>
      <c r="K12" s="68"/>
      <c r="L12" s="25"/>
      <c r="M12" s="25"/>
      <c r="O12" s="61"/>
    </row>
    <row r="13" spans="1:16" s="4" customFormat="1" ht="15" x14ac:dyDescent="0.25">
      <c r="A13" s="18">
        <v>63</v>
      </c>
      <c r="B13" s="19" t="s">
        <v>74</v>
      </c>
      <c r="C13" s="20" t="e">
        <f>SUM(C15:C20)</f>
        <v>#REF!</v>
      </c>
      <c r="D13" s="20" t="e">
        <f>SUM(D15:D20)</f>
        <v>#REF!</v>
      </c>
      <c r="E13" s="20">
        <f t="shared" ref="E13:J13" si="2">SUM(E14:E20)</f>
        <v>943656.86886986531</v>
      </c>
      <c r="F13" s="20">
        <f t="shared" si="2"/>
        <v>7763556</v>
      </c>
      <c r="G13" s="20">
        <f t="shared" si="2"/>
        <v>1030400.9556042205</v>
      </c>
      <c r="H13" s="20">
        <f t="shared" si="2"/>
        <v>8352070.1911849994</v>
      </c>
      <c r="I13" s="20">
        <f t="shared" si="2"/>
        <v>1109185.1984252438</v>
      </c>
      <c r="J13" s="20">
        <f t="shared" si="2"/>
        <v>1315415.1130000001</v>
      </c>
      <c r="K13" s="20">
        <f t="shared" ref="K13" si="3">SUM(K14:K20)</f>
        <v>1317194.08</v>
      </c>
      <c r="L13" s="20">
        <f t="shared" ref="L13:M13" si="4">SUM(L14:L20)</f>
        <v>1109185.2</v>
      </c>
      <c r="M13" s="20">
        <f t="shared" si="4"/>
        <v>1109185.2</v>
      </c>
      <c r="O13" s="61"/>
      <c r="P13" s="64"/>
    </row>
    <row r="14" spans="1:16" s="40" customFormat="1" hidden="1" x14ac:dyDescent="0.2">
      <c r="A14" s="38">
        <v>632</v>
      </c>
      <c r="B14" s="39" t="s">
        <v>139</v>
      </c>
      <c r="C14" s="13"/>
      <c r="D14" s="52"/>
      <c r="E14" s="52">
        <v>5758.14</v>
      </c>
      <c r="F14" s="52">
        <f>RASHODI!H288+RASHODI!H298</f>
        <v>108000</v>
      </c>
      <c r="G14" s="13">
        <f>F14/7.5345</f>
        <v>14334.063308779612</v>
      </c>
      <c r="H14" s="52">
        <f>RASHODI!J288+RASHODI!J298</f>
        <v>0</v>
      </c>
      <c r="I14" s="52">
        <f>RASHODI!K288+RASHODI!K298</f>
        <v>0</v>
      </c>
      <c r="J14" s="52">
        <f>RASHODI!L288+RASHODI!L298</f>
        <v>0</v>
      </c>
      <c r="K14" s="52">
        <f>RASHODI!M288+RASHODI!M298</f>
        <v>0</v>
      </c>
      <c r="L14" s="23"/>
      <c r="M14" s="23"/>
      <c r="O14" s="62"/>
      <c r="P14" s="63"/>
    </row>
    <row r="15" spans="1:16" s="40" customFormat="1" ht="14.25" hidden="1" customHeight="1" x14ac:dyDescent="0.2">
      <c r="A15" s="38">
        <v>11</v>
      </c>
      <c r="B15" s="39" t="s">
        <v>165</v>
      </c>
      <c r="C15" s="13">
        <f>RASHODI!D247</f>
        <v>10062</v>
      </c>
      <c r="D15" s="52">
        <f>RASHODI!E247</f>
        <v>10062</v>
      </c>
      <c r="E15" s="52">
        <v>299.16000000000003</v>
      </c>
      <c r="F15" s="52">
        <f>RASHODI!H247</f>
        <v>10056</v>
      </c>
      <c r="G15" s="13">
        <f>F15/7.5345</f>
        <v>1334.6605614174796</v>
      </c>
      <c r="H15" s="52">
        <f>RASHODI!J86</f>
        <v>0</v>
      </c>
      <c r="I15" s="52">
        <f>RASHODI!K86</f>
        <v>0</v>
      </c>
      <c r="J15" s="52">
        <f>RASHODI!L86</f>
        <v>0</v>
      </c>
      <c r="K15" s="52">
        <f>RASHODI!M86</f>
        <v>0</v>
      </c>
      <c r="L15" s="54"/>
      <c r="M15" s="23"/>
      <c r="O15" s="62"/>
      <c r="P15" s="63"/>
    </row>
    <row r="16" spans="1:16" s="4" customFormat="1" x14ac:dyDescent="0.2">
      <c r="A16" s="9">
        <v>53</v>
      </c>
      <c r="B16" s="10" t="s">
        <v>206</v>
      </c>
      <c r="C16" s="13" t="e">
        <f>RASHODI!D49+RASHODI!D359+RASHODI!D202+RASHODI!D205+RASHODI!D266</f>
        <v>#REF!</v>
      </c>
      <c r="D16" s="52" t="e">
        <f>RASHODI!E49+RASHODI!E359+RASHODI!E202+RASHODI!E205+RASHODI!E266</f>
        <v>#REF!</v>
      </c>
      <c r="E16" s="52">
        <v>846593.46</v>
      </c>
      <c r="F16" s="52">
        <f>RASHODI!H49+RASHODI!H359+RASHODI!H202+RASHODI!H205+RASHODI!H266</f>
        <v>7016000</v>
      </c>
      <c r="G16" s="13">
        <f>F16/7.5345</f>
        <v>931183.22383701638</v>
      </c>
      <c r="H16" s="52">
        <f>RASHODI!J49+RASHODI!J359+RASHODI!J202+RASHODI!J205+RASHODI!J266+RASHODI!J168+RASHODI!J386+RASHODI!J271+RASHODI!J314+RASHODI!J329+RASHODI!J450+RASHODI!J453</f>
        <v>7722428.4077099999</v>
      </c>
      <c r="I16" s="52">
        <f>RASHODI!K49+RASHODI!K359+RASHODI!K202+RASHODI!K205+RASHODI!K266+RASHODI!K168+RASHODI!K386+RASHODI!K271+RASHODI!K314+RASHODI!K329+RASHODI!K450+RASHODI!K453</f>
        <v>1024942.378425244</v>
      </c>
      <c r="J16" s="52">
        <f>RASHODI!L49+RASHODI!L334+RASHODI!L202+RASHODI!L205+RASHODI!L266+RASHODI!L168+RASHODI!L386+RASHODI!L271+RASHODI!L314+RASHODI!L329+RASHODI!L338+RASHODI!L450+RASHODI!L453</f>
        <v>1135593.1100000001</v>
      </c>
      <c r="K16" s="52">
        <f>RASHODI!M49+RASHODI!M334+RASHODI!M202+RASHODI!M205+RASHODI!M266+RASHODI!M168+RASHODI!M386+RASHODI!M271+RASHODI!M314+RASHODI!M329+RASHODI!M338+RASHODI!M450+RASHODI!M453</f>
        <v>1146772.25</v>
      </c>
      <c r="L16" s="52">
        <f>RASHODI!N49+RASHODI!N359+RASHODI!N202+RASHODI!N205+RASHODI!N266+RASHODI!N168+RASHODI!N386+RASHODI!N271+RASHODI!N314+RASHODI!N329+RASHODI!N450+RASHODI!N453</f>
        <v>1024942.3800000001</v>
      </c>
      <c r="M16" s="52">
        <f>RASHODI!O49+RASHODI!O359+RASHODI!O202+RASHODI!O205+RASHODI!O266+RASHODI!O168+RASHODI!O386+RASHODI!O271+RASHODI!O314+RASHODI!O329+RASHODI!O450+RASHODI!O453</f>
        <v>1024942.3800000001</v>
      </c>
      <c r="O16" s="61"/>
      <c r="P16" s="63"/>
    </row>
    <row r="17" spans="1:19" s="4" customFormat="1" x14ac:dyDescent="0.2">
      <c r="A17" s="9">
        <v>55</v>
      </c>
      <c r="B17" s="10" t="s">
        <v>207</v>
      </c>
      <c r="C17" s="13">
        <f>RASHODI!D136+RASHODI!D259+RASHODI!D210+RASHODI!D215+RASHODI!D230+RASHODI!D224+RASHODI!D241+RASHODI!D391+RASHODI!D409+RASHODI!D416+RASHODI!D174+RASHODI!D396+RASHODI!D95+RASHODI!D278+RASHODI!D444</f>
        <v>629000</v>
      </c>
      <c r="D17" s="52">
        <f>RASHODI!E136+RASHODI!E259+RASHODI!E210+RASHODI!E215+RASHODI!E230+RASHODI!E224+RASHODI!E241+RASHODI!E391+RASHODI!E409+RASHODI!E416+RASHODI!E174+RASHODI!E396+RASHODI!E95+RASHODI!E278+RASHODI!E444</f>
        <v>633875</v>
      </c>
      <c r="E17" s="52">
        <f>RASHODI!G136+RASHODI!G259+RASHODI!G210+RASHODI!G215+RASHODI!G230+RASHODI!G224+RASHODI!G241+RASHODI!G391+RASHODI!G409+RASHODI!G416+RASHODI!G174+RASHODI!G396+RASHODI!G95+RASHODI!G278+RASHODI!G444</f>
        <v>79483.868869865299</v>
      </c>
      <c r="F17" s="52">
        <f>RASHODI!H136+RASHODI!H259+RASHODI!H210+RASHODI!H215+RASHODI!H230+RASHODI!H224+RASHODI!H241+RASHODI!H391+RASHODI!H409+RASHODI!H416+RASHODI!H174+RASHODI!H396+RASHODI!H95+RASHODI!H278+RASHODI!H444</f>
        <v>629500</v>
      </c>
      <c r="G17" s="13">
        <f>F17/7.5345</f>
        <v>83549.00789700709</v>
      </c>
      <c r="H17" s="52">
        <f>RASHODI!J136+RASHODI!J259+RASHODI!J210+RASHODI!J215+RASHODI!J230+RASHODI!J224+RASHODI!J241+RASHODI!J391+RASHODI!J409+RASHODI!J416+RASHODI!J174+RASHODI!J396+RASHODI!J95+RASHODI!J278+RASHODI!J444</f>
        <v>619585.78770500002</v>
      </c>
      <c r="I17" s="52">
        <f>RASHODI!K136+RASHODI!K259+RASHODI!K210+RASHODI!K215+RASHODI!K230+RASHODI!K224+RASHODI!K241+RASHODI!K391+RASHODI!K409+RASHODI!K416+RASHODI!K174+RASHODI!K396+RASHODI!K95+RASHODI!K278+RASHODI!K444</f>
        <v>82908.159999999989</v>
      </c>
      <c r="J17" s="52">
        <f>RASHODI!L136+RASHODI!L259+RASHODI!L210+RASHODI!L215+RASHODI!L230+RASHODI!L236+RASHODI!L224+RASHODI!L241+RASHODI!L353+RASHODI!L376+RASHODI!L391+RASHODI!L409+RASHODI!L416+RASHODI!L174+RASHODI!L396+RASHODI!L95+RASHODI!L278+RASHODI!L444</f>
        <v>177774.003</v>
      </c>
      <c r="K17" s="52">
        <f>RASHODI!M136+RASHODI!M259+RASHODI!M210+RASHODI!M215+RASHODI!M230+RASHODI!M236+RASHODI!M224+RASHODI!M241+RASHODI!M353+RASHODI!M376+RASHODI!M391+RASHODI!M409+RASHODI!M416+RASHODI!M174+RASHODI!M396+RASHODI!M95+RASHODI!M278+RASHODI!M444</f>
        <v>168321.83</v>
      </c>
      <c r="L17" s="52">
        <f>RASHODI!N136+RASHODI!N259+RASHODI!N210+RASHODI!N215+RASHODI!N230+RASHODI!N224+RASHODI!N241+RASHODI!N391+RASHODI!N409+RASHODI!N416+RASHODI!N174+RASHODI!N396+RASHODI!N95+RASHODI!N278+RASHODI!N444</f>
        <v>82908.159999999989</v>
      </c>
      <c r="M17" s="52">
        <f>RASHODI!O136+RASHODI!O259+RASHODI!O210+RASHODI!O215+RASHODI!O230+RASHODI!O224+RASHODI!O241+RASHODI!O391+RASHODI!O409+RASHODI!O416+RASHODI!O174+RASHODI!O396+RASHODI!O95+RASHODI!O278+RASHODI!O444</f>
        <v>82908.159999999989</v>
      </c>
      <c r="O17" s="61"/>
      <c r="P17" s="63"/>
    </row>
    <row r="18" spans="1:19" s="4" customFormat="1" hidden="1" x14ac:dyDescent="0.2">
      <c r="A18" s="9">
        <v>55</v>
      </c>
      <c r="B18" s="10" t="s">
        <v>80</v>
      </c>
      <c r="C18" s="13"/>
      <c r="D18" s="52"/>
      <c r="E18" s="52"/>
      <c r="F18" s="52"/>
      <c r="G18" s="13">
        <f>F18/7.5345</f>
        <v>0</v>
      </c>
      <c r="H18" s="52"/>
      <c r="I18" s="52"/>
      <c r="J18" s="52"/>
      <c r="K18" s="52"/>
      <c r="L18" s="52"/>
      <c r="M18" s="52"/>
      <c r="O18" s="61"/>
      <c r="P18" s="63"/>
    </row>
    <row r="19" spans="1:19" s="4" customFormat="1" x14ac:dyDescent="0.2">
      <c r="A19" s="9">
        <v>58</v>
      </c>
      <c r="B19" s="10" t="s">
        <v>208</v>
      </c>
      <c r="C19" s="10"/>
      <c r="D19" s="10"/>
      <c r="E19" s="10"/>
      <c r="F19" s="10"/>
      <c r="G19" s="10"/>
      <c r="H19" s="34">
        <f>RASHODI!J247</f>
        <v>10055.99577</v>
      </c>
      <c r="I19" s="34">
        <f>RASHODI!K247</f>
        <v>1334.66</v>
      </c>
      <c r="J19" s="34">
        <f>RASHODI!L247</f>
        <v>2048</v>
      </c>
      <c r="K19" s="34">
        <f>RASHODI!M247</f>
        <v>2100</v>
      </c>
      <c r="L19" s="34">
        <f>RASHODI!N247</f>
        <v>1334.66</v>
      </c>
      <c r="M19" s="34">
        <f>RASHODI!O247</f>
        <v>1334.66</v>
      </c>
      <c r="O19" s="61"/>
      <c r="P19" s="63"/>
      <c r="S19" s="11"/>
    </row>
    <row r="20" spans="1:19" s="4" customFormat="1" ht="14.25" hidden="1" customHeight="1" x14ac:dyDescent="0.2">
      <c r="A20" s="9">
        <v>638</v>
      </c>
      <c r="B20" s="10" t="s">
        <v>113</v>
      </c>
      <c r="C20" s="13">
        <f>RASHODI!D86+RASHODI!D314+RASHODI!D288</f>
        <v>248450</v>
      </c>
      <c r="D20" s="52">
        <f>RASHODI!E86+RASHODI!E288+RASHODI!E461+RASHODI!E470</f>
        <v>190460.65</v>
      </c>
      <c r="E20" s="52">
        <v>11522.24</v>
      </c>
      <c r="F20" s="52">
        <f>RASHODI!H86</f>
        <v>0</v>
      </c>
      <c r="G20" s="13">
        <f>F20/7.5345</f>
        <v>0</v>
      </c>
      <c r="H20" s="52"/>
      <c r="I20" s="52"/>
      <c r="J20" s="52"/>
      <c r="K20" s="52"/>
      <c r="L20" s="54"/>
      <c r="M20" s="23"/>
      <c r="O20" s="61"/>
      <c r="P20" s="63"/>
    </row>
    <row r="21" spans="1:19" s="4" customFormat="1" x14ac:dyDescent="0.2">
      <c r="A21" s="5"/>
      <c r="C21" s="25"/>
      <c r="D21" s="25"/>
      <c r="E21" s="25"/>
      <c r="F21" s="25"/>
      <c r="G21" s="25"/>
      <c r="H21" s="68"/>
      <c r="I21" s="68"/>
      <c r="J21" s="68"/>
      <c r="K21" s="68"/>
      <c r="L21" s="25"/>
      <c r="M21" s="25"/>
      <c r="O21" s="61"/>
      <c r="P21" s="61"/>
    </row>
    <row r="22" spans="1:19" s="4" customFormat="1" ht="15" x14ac:dyDescent="0.25">
      <c r="A22" s="18">
        <v>64</v>
      </c>
      <c r="B22" s="19" t="s">
        <v>2</v>
      </c>
      <c r="C22" s="20">
        <f>SUM(C23:C23)</f>
        <v>700</v>
      </c>
      <c r="D22" s="20">
        <f>SUM(D23:D23)</f>
        <v>700</v>
      </c>
      <c r="E22" s="20">
        <f>SUM(E23:E23)</f>
        <v>6.76</v>
      </c>
      <c r="F22" s="20">
        <f>SUM(F23:F23)</f>
        <v>500</v>
      </c>
      <c r="G22" s="20">
        <f>SUM(G23:G23)</f>
        <v>66.361404207313029</v>
      </c>
      <c r="H22" s="20">
        <f>H23</f>
        <v>52.741500000000002</v>
      </c>
      <c r="I22" s="20">
        <f>I23</f>
        <v>7</v>
      </c>
      <c r="J22" s="20">
        <f>J23</f>
        <v>7</v>
      </c>
      <c r="K22" s="20">
        <f>K23</f>
        <v>7</v>
      </c>
      <c r="L22" s="20">
        <v>7</v>
      </c>
      <c r="M22" s="20">
        <f>L22</f>
        <v>7</v>
      </c>
      <c r="O22" s="61"/>
    </row>
    <row r="23" spans="1:19" s="4" customFormat="1" x14ac:dyDescent="0.2">
      <c r="A23" s="9">
        <v>32</v>
      </c>
      <c r="B23" s="10" t="s">
        <v>210</v>
      </c>
      <c r="C23" s="13">
        <v>700</v>
      </c>
      <c r="D23" s="13">
        <v>700</v>
      </c>
      <c r="E23" s="13">
        <v>6.76</v>
      </c>
      <c r="F23" s="13">
        <v>500</v>
      </c>
      <c r="G23" s="13">
        <f>F23/7.5345</f>
        <v>66.361404207313029</v>
      </c>
      <c r="H23" s="13">
        <f>I23*7.5345</f>
        <v>52.741500000000002</v>
      </c>
      <c r="I23" s="13">
        <v>7</v>
      </c>
      <c r="J23" s="13">
        <v>7</v>
      </c>
      <c r="K23" s="13">
        <v>7</v>
      </c>
      <c r="L23" s="13">
        <v>7</v>
      </c>
      <c r="M23" s="13">
        <v>7</v>
      </c>
      <c r="O23" s="61"/>
    </row>
    <row r="24" spans="1:19" s="4" customFormat="1" x14ac:dyDescent="0.2">
      <c r="A24" s="17"/>
      <c r="B24" s="11"/>
      <c r="C24" s="26"/>
      <c r="D24" s="26"/>
      <c r="E24" s="26"/>
      <c r="F24" s="26"/>
      <c r="G24" s="26"/>
      <c r="H24" s="69"/>
      <c r="I24" s="69"/>
      <c r="J24" s="69"/>
      <c r="K24" s="69"/>
      <c r="L24" s="26"/>
      <c r="M24" s="26"/>
      <c r="O24" s="61"/>
    </row>
    <row r="25" spans="1:19" s="4" customFormat="1" ht="15" x14ac:dyDescent="0.25">
      <c r="A25" s="18">
        <v>65</v>
      </c>
      <c r="B25" s="19" t="s">
        <v>35</v>
      </c>
      <c r="C25" s="30" t="e">
        <f t="shared" ref="C25:M25" si="5">C26</f>
        <v>#REF!</v>
      </c>
      <c r="D25" s="30">
        <f t="shared" si="5"/>
        <v>580000</v>
      </c>
      <c r="E25" s="30">
        <f t="shared" si="5"/>
        <v>81777.440000000002</v>
      </c>
      <c r="F25" s="30">
        <f t="shared" si="5"/>
        <v>681000</v>
      </c>
      <c r="G25" s="30">
        <f t="shared" si="5"/>
        <v>90384.232530360343</v>
      </c>
      <c r="H25" s="30">
        <f t="shared" si="5"/>
        <v>938045.23813499999</v>
      </c>
      <c r="I25" s="30">
        <f t="shared" si="5"/>
        <v>124500</v>
      </c>
      <c r="J25" s="30">
        <f t="shared" si="5"/>
        <v>86300</v>
      </c>
      <c r="K25" s="30">
        <f t="shared" si="5"/>
        <v>83623.34</v>
      </c>
      <c r="L25" s="30">
        <f t="shared" si="5"/>
        <v>124365.45</v>
      </c>
      <c r="M25" s="30">
        <f t="shared" si="5"/>
        <v>124365.45</v>
      </c>
      <c r="O25" s="61"/>
    </row>
    <row r="26" spans="1:19" s="4" customFormat="1" x14ac:dyDescent="0.2">
      <c r="A26" s="9">
        <v>47</v>
      </c>
      <c r="B26" s="12" t="s">
        <v>209</v>
      </c>
      <c r="C26" s="13" t="e">
        <f>SUM(C27:C35)</f>
        <v>#REF!</v>
      </c>
      <c r="D26" s="13">
        <f>SUM(D27:D35)</f>
        <v>580000</v>
      </c>
      <c r="E26" s="13">
        <v>81777.440000000002</v>
      </c>
      <c r="F26" s="13">
        <f>SUM(F27:F35)</f>
        <v>681000</v>
      </c>
      <c r="G26" s="13">
        <f>F26/7.5345</f>
        <v>90384.232530360343</v>
      </c>
      <c r="H26" s="13">
        <f>SUM(H27:H35)</f>
        <v>938045.23813499999</v>
      </c>
      <c r="I26" s="13">
        <f>SUM(I27:I35)</f>
        <v>124500</v>
      </c>
      <c r="J26" s="13">
        <f>SUM(J27:J35)</f>
        <v>86300</v>
      </c>
      <c r="K26" s="13">
        <f>SUM(K27:K35)</f>
        <v>83623.34</v>
      </c>
      <c r="L26" s="13">
        <f t="shared" ref="L26:M26" si="6">SUM(L27:L35)</f>
        <v>124365.45</v>
      </c>
      <c r="M26" s="13">
        <f t="shared" si="6"/>
        <v>124365.45</v>
      </c>
      <c r="O26" s="61"/>
      <c r="P26" s="61"/>
    </row>
    <row r="27" spans="1:19" s="4" customFormat="1" x14ac:dyDescent="0.2">
      <c r="A27" s="9" t="s">
        <v>73</v>
      </c>
      <c r="B27" s="12" t="s">
        <v>15</v>
      </c>
      <c r="C27" s="13">
        <f>RASHODI!D104</f>
        <v>250000</v>
      </c>
      <c r="D27" s="13">
        <f>RASHODI!E104</f>
        <v>250000</v>
      </c>
      <c r="E27" s="13">
        <v>34703.18</v>
      </c>
      <c r="F27" s="13">
        <f>RASHODI!H104</f>
        <v>330000</v>
      </c>
      <c r="G27" s="13">
        <f>F27/7.5345</f>
        <v>43798.526776826599</v>
      </c>
      <c r="H27" s="13">
        <f>RASHODI!J104+RASHODI!J115</f>
        <v>419671.63813499996</v>
      </c>
      <c r="I27" s="13">
        <f>RASHODI!K104+RASHODI!K115</f>
        <v>55699.999999999993</v>
      </c>
      <c r="J27" s="13">
        <f>RASHODI!L104</f>
        <v>11000</v>
      </c>
      <c r="K27" s="13">
        <f>RASHODI!M104</f>
        <v>10030.84</v>
      </c>
      <c r="L27" s="13">
        <f>RASHODI!N104+RASHODI!N115</f>
        <v>55700</v>
      </c>
      <c r="M27" s="13">
        <f>RASHODI!O104+RASHODI!O115</f>
        <v>55700</v>
      </c>
      <c r="O27" s="61"/>
      <c r="P27" s="61"/>
    </row>
    <row r="28" spans="1:19" s="4" customFormat="1" x14ac:dyDescent="0.2">
      <c r="A28" s="9" t="s">
        <v>73</v>
      </c>
      <c r="B28" s="12" t="s">
        <v>16</v>
      </c>
      <c r="C28" s="13">
        <f>RASHODI!D119</f>
        <v>180000</v>
      </c>
      <c r="D28" s="13">
        <v>220000</v>
      </c>
      <c r="E28" s="13">
        <v>31831.439999999999</v>
      </c>
      <c r="F28" s="13">
        <v>230000</v>
      </c>
      <c r="G28" s="13">
        <f>F28/7.5345</f>
        <v>30526.24593536399</v>
      </c>
      <c r="H28" s="13">
        <f>RASHODI!J119</f>
        <v>361656</v>
      </c>
      <c r="I28" s="13">
        <f>RASHODI!K119</f>
        <v>48000</v>
      </c>
      <c r="J28" s="13">
        <f>RASHODI!L119</f>
        <v>48000</v>
      </c>
      <c r="K28" s="13">
        <f>RASHODI!M119</f>
        <v>46292.5</v>
      </c>
      <c r="L28" s="13">
        <f>RASHODI!N119</f>
        <v>48000</v>
      </c>
      <c r="M28" s="13">
        <f>RASHODI!O119</f>
        <v>48000</v>
      </c>
      <c r="O28" s="61"/>
      <c r="P28" s="61"/>
    </row>
    <row r="29" spans="1:19" s="4" customFormat="1" x14ac:dyDescent="0.2">
      <c r="A29" s="9" t="s">
        <v>73</v>
      </c>
      <c r="B29" s="12" t="s">
        <v>17</v>
      </c>
      <c r="C29" s="13">
        <f>RASHODI!D150+RASHODI!D163</f>
        <v>124000</v>
      </c>
      <c r="D29" s="13">
        <v>25000</v>
      </c>
      <c r="E29" s="13">
        <v>3318.07</v>
      </c>
      <c r="F29" s="13">
        <v>36000</v>
      </c>
      <c r="G29" s="13">
        <f>F29/7.5345</f>
        <v>4778.0211029265374</v>
      </c>
      <c r="H29" s="13">
        <f>RASHODI!J150+RASHODI!J163</f>
        <v>70824.3</v>
      </c>
      <c r="I29" s="13">
        <f>RASHODI!K150+RASHODI!K163</f>
        <v>9400</v>
      </c>
      <c r="J29" s="13">
        <f>RASHODI!L150</f>
        <v>15900.000000000002</v>
      </c>
      <c r="K29" s="13">
        <f>RASHODI!M150</f>
        <v>15900.000000000002</v>
      </c>
      <c r="L29" s="13">
        <f>RASHODI!N150+RASHODI!N163</f>
        <v>9400</v>
      </c>
      <c r="M29" s="13">
        <f>RASHODI!O150+RASHODI!O163</f>
        <v>9400</v>
      </c>
      <c r="O29" s="61"/>
      <c r="P29" s="61"/>
    </row>
    <row r="30" spans="1:19" s="4" customFormat="1" x14ac:dyDescent="0.2">
      <c r="A30" s="9" t="s">
        <v>73</v>
      </c>
      <c r="B30" s="12" t="s">
        <v>18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O30" s="61"/>
      <c r="P30" s="61"/>
    </row>
    <row r="31" spans="1:19" s="4" customFormat="1" x14ac:dyDescent="0.2">
      <c r="A31" s="9" t="s">
        <v>73</v>
      </c>
      <c r="B31" s="12" t="s">
        <v>69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O31" s="61"/>
      <c r="P31" s="61"/>
    </row>
    <row r="32" spans="1:19" s="4" customFormat="1" x14ac:dyDescent="0.2">
      <c r="A32" s="9" t="s">
        <v>73</v>
      </c>
      <c r="B32" s="12" t="s">
        <v>100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O32" s="61"/>
      <c r="P32" s="61"/>
    </row>
    <row r="33" spans="1:17" s="4" customFormat="1" x14ac:dyDescent="0.2">
      <c r="A33" s="9" t="s">
        <v>73</v>
      </c>
      <c r="B33" s="12" t="s">
        <v>19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O33" s="61"/>
      <c r="P33" s="61"/>
    </row>
    <row r="34" spans="1:17" s="4" customFormat="1" x14ac:dyDescent="0.2">
      <c r="A34" s="9" t="s">
        <v>73</v>
      </c>
      <c r="B34" s="12" t="s">
        <v>20</v>
      </c>
      <c r="C34" s="13" t="e">
        <f>RASHODI!D183+RASHODI!D194</f>
        <v>#REF!</v>
      </c>
      <c r="D34" s="13">
        <v>85000</v>
      </c>
      <c r="E34" s="13">
        <v>11920.1</v>
      </c>
      <c r="F34" s="13">
        <v>85000</v>
      </c>
      <c r="G34" s="13">
        <f>F34/7.5345</f>
        <v>11281.438715243214</v>
      </c>
      <c r="H34" s="13">
        <f>RASHODI!J183</f>
        <v>85893.3</v>
      </c>
      <c r="I34" s="13">
        <f>RASHODI!K183</f>
        <v>11400</v>
      </c>
      <c r="J34" s="13">
        <f>RASHODI!L183</f>
        <v>11400</v>
      </c>
      <c r="K34" s="13">
        <f>RASHODI!M183</f>
        <v>11400</v>
      </c>
      <c r="L34" s="13">
        <f>RASHODI!N183</f>
        <v>11265.45</v>
      </c>
      <c r="M34" s="13">
        <f>RASHODI!O183</f>
        <v>11265.45</v>
      </c>
      <c r="O34" s="61"/>
      <c r="P34" s="61"/>
    </row>
    <row r="35" spans="1:17" s="4" customFormat="1" x14ac:dyDescent="0.2">
      <c r="A35" s="9" t="s">
        <v>73</v>
      </c>
      <c r="B35" s="12" t="s">
        <v>84</v>
      </c>
      <c r="C35" s="13"/>
      <c r="D35" s="13"/>
      <c r="E35" s="13">
        <v>4.6500000000000004</v>
      </c>
      <c r="F35" s="13"/>
      <c r="G35" s="13"/>
      <c r="H35" s="13"/>
      <c r="I35" s="13"/>
      <c r="J35" s="13"/>
      <c r="K35" s="13"/>
      <c r="L35" s="13"/>
      <c r="M35" s="13"/>
      <c r="O35" s="61"/>
      <c r="P35" s="61"/>
      <c r="Q35" s="6"/>
    </row>
    <row r="36" spans="1:17" s="4" customFormat="1" x14ac:dyDescent="0.2">
      <c r="A36" s="5"/>
      <c r="B36" s="11"/>
      <c r="C36" s="36"/>
      <c r="D36" s="36"/>
      <c r="E36" s="36"/>
      <c r="F36" s="36"/>
      <c r="G36" s="36"/>
      <c r="H36" s="36"/>
      <c r="I36" s="36"/>
      <c r="J36" s="36"/>
      <c r="K36" s="36"/>
      <c r="L36" s="23"/>
      <c r="M36" s="23"/>
      <c r="O36" s="61"/>
      <c r="P36" s="6"/>
    </row>
    <row r="37" spans="1:17" s="4" customFormat="1" ht="15" x14ac:dyDescent="0.25">
      <c r="A37" s="18">
        <v>66</v>
      </c>
      <c r="B37" s="19" t="s">
        <v>85</v>
      </c>
      <c r="C37" s="31">
        <f>SUM(C38:C38)</f>
        <v>140800</v>
      </c>
      <c r="D37" s="31">
        <f>SUM(D38:D38)</f>
        <v>100800</v>
      </c>
      <c r="E37" s="31">
        <f>SUM(E38:E38)</f>
        <v>11570.45</v>
      </c>
      <c r="F37" s="31">
        <f>SUM(F38:F38)</f>
        <v>105000</v>
      </c>
      <c r="G37" s="31">
        <f>SUM(G38:G38)</f>
        <v>13935.894883535735</v>
      </c>
      <c r="H37" s="31">
        <f>H38</f>
        <v>105430.26722000001</v>
      </c>
      <c r="I37" s="31">
        <f>I38</f>
        <v>13993.000000000002</v>
      </c>
      <c r="J37" s="31">
        <f>J38</f>
        <v>13263.000000000002</v>
      </c>
      <c r="K37" s="31">
        <f>K38</f>
        <v>18993</v>
      </c>
      <c r="L37" s="31">
        <f t="shared" ref="L37:M37" si="7">L38</f>
        <v>13993.000000000002</v>
      </c>
      <c r="M37" s="31">
        <f t="shared" si="7"/>
        <v>13993.000000000002</v>
      </c>
      <c r="O37" s="61"/>
      <c r="P37" s="64"/>
    </row>
    <row r="38" spans="1:17" s="4" customFormat="1" x14ac:dyDescent="0.2">
      <c r="A38" s="9">
        <v>32</v>
      </c>
      <c r="B38" s="10" t="s">
        <v>210</v>
      </c>
      <c r="C38" s="13">
        <f>RASHODI!D35+RASHODI!D370-C23</f>
        <v>140800</v>
      </c>
      <c r="D38" s="13">
        <f>RASHODI!E35+RASHODI!E370-D23</f>
        <v>100800</v>
      </c>
      <c r="E38" s="13">
        <v>11570.45</v>
      </c>
      <c r="F38" s="13">
        <f>RASHODI!H35+RASHODI!H370-F23</f>
        <v>105000</v>
      </c>
      <c r="G38" s="13">
        <f>F38/7.5345</f>
        <v>13935.894883535735</v>
      </c>
      <c r="H38" s="13">
        <f>RASHODI!J35+RASHODI!J370-H23</f>
        <v>105430.26722000001</v>
      </c>
      <c r="I38" s="13">
        <f>RASHODI!K35+RASHODI!K370-I23</f>
        <v>13993.000000000002</v>
      </c>
      <c r="J38" s="13">
        <f>RASHODI!L35-J23</f>
        <v>13263.000000000002</v>
      </c>
      <c r="K38" s="13">
        <f>RASHODI!M35-K23</f>
        <v>18993</v>
      </c>
      <c r="L38" s="13">
        <f>RASHODI!N35+RASHODI!N370-L23</f>
        <v>13993.000000000002</v>
      </c>
      <c r="M38" s="13">
        <f>RASHODI!O35+RASHODI!O370-M23</f>
        <v>13993.000000000002</v>
      </c>
      <c r="O38" s="61"/>
    </row>
    <row r="39" spans="1:17" s="4" customFormat="1" x14ac:dyDescent="0.2">
      <c r="A39" s="5"/>
      <c r="C39" s="27"/>
      <c r="D39" s="27"/>
      <c r="E39" s="27"/>
      <c r="F39" s="27"/>
      <c r="G39" s="27"/>
      <c r="H39" s="70"/>
      <c r="I39" s="70"/>
      <c r="J39" s="70"/>
      <c r="K39" s="70"/>
      <c r="L39" s="26"/>
      <c r="M39" s="26"/>
      <c r="O39" s="61"/>
    </row>
    <row r="40" spans="1:17" s="4" customFormat="1" ht="15" x14ac:dyDescent="0.25">
      <c r="A40" s="18">
        <v>67</v>
      </c>
      <c r="B40" s="19" t="s">
        <v>3</v>
      </c>
      <c r="C40" s="20" t="e">
        <f t="shared" ref="C40:I40" si="8">SUM(C41:C43)</f>
        <v>#REF!</v>
      </c>
      <c r="D40" s="20" t="e">
        <f t="shared" si="8"/>
        <v>#REF!</v>
      </c>
      <c r="E40" s="20">
        <f t="shared" si="8"/>
        <v>118244.20000000001</v>
      </c>
      <c r="F40" s="20">
        <f t="shared" si="8"/>
        <v>1115260.01</v>
      </c>
      <c r="G40" s="20">
        <f t="shared" si="8"/>
        <v>148020.44063972391</v>
      </c>
      <c r="H40" s="20">
        <f t="shared" ref="H40" si="9">SUM(H41:H43)</f>
        <v>1057323.9254999999</v>
      </c>
      <c r="I40" s="20">
        <f t="shared" si="8"/>
        <v>140331</v>
      </c>
      <c r="J40" s="20">
        <f t="shared" ref="J40:K40" si="10">SUM(J41:J43)</f>
        <v>196464.33999999997</v>
      </c>
      <c r="K40" s="20">
        <f t="shared" si="10"/>
        <v>232878.51</v>
      </c>
      <c r="L40" s="20">
        <f t="shared" ref="L40" si="11">SUM(L41:L43)</f>
        <v>114909</v>
      </c>
      <c r="M40" s="20">
        <f t="shared" ref="M40" si="12">SUM(M41:M43)</f>
        <v>114909</v>
      </c>
      <c r="O40" s="61"/>
      <c r="P40" s="64"/>
    </row>
    <row r="41" spans="1:17" s="4" customFormat="1" x14ac:dyDescent="0.2">
      <c r="A41" s="9">
        <v>11</v>
      </c>
      <c r="B41" s="10" t="s">
        <v>165</v>
      </c>
      <c r="C41" s="13" t="e">
        <f>RASHODI!D17+RASHODI!D27+RASHODI!D71+RASHODI!D303+RASHODI!#REF!+RASHODI!D80+RASHODI!D423</f>
        <v>#REF!</v>
      </c>
      <c r="D41" s="52" t="e">
        <f>RASHODI!E17+RASHODI!E27+RASHODI!E71+RASHODI!E303+RASHODI!#REF!+RASHODI!E80+RASHODI!E423</f>
        <v>#REF!</v>
      </c>
      <c r="E41" s="52">
        <v>105447.97</v>
      </c>
      <c r="F41" s="52">
        <f>RASHODI!H17+RASHODI!H27+RASHODI!H71+RASHODI!H303+RASHODI!H80+RASHODI!H321+RASHODI!H423</f>
        <v>858491.1</v>
      </c>
      <c r="G41" s="13">
        <f>F41/7.5345</f>
        <v>113941.34979096157</v>
      </c>
      <c r="H41" s="52">
        <f>RASHODI!J71+RASHODI!J80+RASHODI!J145+RASHODI!J303+RASHODI!J321+RASHODI!J350+RASHODI!J381+RASHODI!J461</f>
        <v>306209.6165</v>
      </c>
      <c r="I41" s="52">
        <f>RASHODI!K71+RASHODI!K80+RASHODI!K145+RASHODI!K303+RASHODI!K321+RASHODI!K350+RASHODI!K381+RASHODI!K461</f>
        <v>40641</v>
      </c>
      <c r="J41" s="52">
        <f>RASHODI!L71+RASHODI!L80+RASHODI!L145+RASHODI!L303+RASHODI!L321+RASHODI!L350+RASHODI!L381+RASHODI!L461</f>
        <v>95207.609999999986</v>
      </c>
      <c r="K41" s="52">
        <f>RASHODI!M71+RASHODI!M80+RASHODI!M145+RASHODI!M303+RASHODI!M321+RASHODI!M350+RASHODI!M381+RASHODI!M461+RASHODI!M480</f>
        <v>98687.569999999992</v>
      </c>
      <c r="L41" s="52">
        <f>RASHODI!N71+RASHODI!N80+RASHODI!N145+RASHODI!N303+RASHODI!N321+RASHODI!N350+RASHODI!N381+RASHODI!N461</f>
        <v>35023</v>
      </c>
      <c r="M41" s="52">
        <f>RASHODI!O71+RASHODI!O80+RASHODI!O145+RASHODI!O303+RASHODI!O321+RASHODI!O350+RASHODI!O381+RASHODI!O461</f>
        <v>35023</v>
      </c>
      <c r="O41" s="61"/>
      <c r="P41" s="6"/>
    </row>
    <row r="42" spans="1:17" s="4" customFormat="1" x14ac:dyDescent="0.2">
      <c r="A42" s="9">
        <v>48</v>
      </c>
      <c r="B42" s="10" t="s">
        <v>211</v>
      </c>
      <c r="C42" s="34">
        <f>RASHODI!D350+RASHODI!D344+RASHODI!D381+RASHODI!D434+RASHODI!D439</f>
        <v>129000</v>
      </c>
      <c r="D42" s="53">
        <f>RASHODI!E350+RASHODI!E344+RASHODI!E381+RASHODI!E434+RASHODI!E439</f>
        <v>242174.88</v>
      </c>
      <c r="E42" s="53">
        <v>5256.6</v>
      </c>
      <c r="F42" s="53">
        <f>RASHODI!H350+RASHODI!H344+RASHODI!H381+RASHODI!H434+RASHODI!H439</f>
        <v>138425.31</v>
      </c>
      <c r="G42" s="13">
        <f>F42/7.5345</f>
        <v>18372.195898865219</v>
      </c>
      <c r="H42" s="53">
        <f>RASHODI!J17+RASHODI!J27+RASHODI!J434</f>
        <v>601901.06900000002</v>
      </c>
      <c r="I42" s="53">
        <f>RASHODI!K17+RASHODI!K27+RASHODI!K434</f>
        <v>79886</v>
      </c>
      <c r="J42" s="53">
        <f>RASHODI!L17+RASHODI!L27+RASHODI!L434+RASHODI!L359+RASHODI!L344</f>
        <v>81452.73</v>
      </c>
      <c r="K42" s="53">
        <f>RASHODI!M17+RASHODI!M27+RASHODI!M434+RASHODI!M359+RASHODI!M344</f>
        <v>102249.49</v>
      </c>
      <c r="L42" s="53">
        <f>RASHODI!N17+RASHODI!N27+RASHODI!N434</f>
        <v>79886</v>
      </c>
      <c r="M42" s="53">
        <f>RASHODI!O17+RASHODI!O27+RASHODI!O434</f>
        <v>79886</v>
      </c>
      <c r="O42" s="61"/>
    </row>
    <row r="43" spans="1:17" s="4" customFormat="1" x14ac:dyDescent="0.2">
      <c r="A43" s="9">
        <v>51</v>
      </c>
      <c r="B43" s="10" t="s">
        <v>212</v>
      </c>
      <c r="C43" s="34"/>
      <c r="D43" s="53"/>
      <c r="E43" s="53">
        <v>7539.63</v>
      </c>
      <c r="F43" s="53">
        <f>RASHODI!H461+RASHODI!H470</f>
        <v>118343.6</v>
      </c>
      <c r="G43" s="13">
        <f>F43/7.5345</f>
        <v>15706.89494989714</v>
      </c>
      <c r="H43" s="53">
        <f>RASHODI!J470</f>
        <v>149213.24</v>
      </c>
      <c r="I43" s="53">
        <f>RASHODI!K470</f>
        <v>19804</v>
      </c>
      <c r="J43" s="53">
        <f>RASHODI!L470</f>
        <v>19804</v>
      </c>
      <c r="K43" s="53">
        <f>RASHODI!M470+RASHODI!M490</f>
        <v>31941.449999999997</v>
      </c>
      <c r="L43" s="53">
        <f>RASHODI!N470</f>
        <v>0</v>
      </c>
      <c r="M43" s="53">
        <f>RASHODI!O470</f>
        <v>0</v>
      </c>
      <c r="O43" s="61"/>
    </row>
    <row r="44" spans="1:17" s="4" customFormat="1" hidden="1" x14ac:dyDescent="0.2">
      <c r="A44" s="17"/>
      <c r="B44" s="11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O44" s="61"/>
    </row>
    <row r="45" spans="1:17" s="4" customFormat="1" ht="15" hidden="1" x14ac:dyDescent="0.25">
      <c r="A45" s="18">
        <v>68</v>
      </c>
      <c r="B45" s="19" t="s">
        <v>149</v>
      </c>
      <c r="C45" s="20">
        <f>SUM(C47:C47)</f>
        <v>0</v>
      </c>
      <c r="D45" s="23"/>
      <c r="E45" s="20">
        <f>E46</f>
        <v>316.22000000000003</v>
      </c>
      <c r="F45" s="20">
        <f t="shared" ref="F45:K45" si="13">F46</f>
        <v>0</v>
      </c>
      <c r="G45" s="20">
        <f t="shared" si="13"/>
        <v>0</v>
      </c>
      <c r="H45" s="20">
        <f t="shared" si="13"/>
        <v>-1</v>
      </c>
      <c r="I45" s="20">
        <f t="shared" si="13"/>
        <v>0</v>
      </c>
      <c r="J45" s="20">
        <f t="shared" si="13"/>
        <v>0</v>
      </c>
      <c r="K45" s="20">
        <f t="shared" si="13"/>
        <v>0</v>
      </c>
      <c r="L45" s="23"/>
      <c r="M45" s="23"/>
      <c r="O45" s="61"/>
    </row>
    <row r="46" spans="1:17" s="4" customFormat="1" hidden="1" x14ac:dyDescent="0.2">
      <c r="A46" s="9">
        <v>683</v>
      </c>
      <c r="B46" s="10" t="s">
        <v>84</v>
      </c>
      <c r="C46" s="13">
        <f>SUM(C47:C47)</f>
        <v>0</v>
      </c>
      <c r="D46" s="23"/>
      <c r="E46" s="13">
        <v>316.22000000000003</v>
      </c>
      <c r="F46" s="13">
        <f>SUM(F47:F47)</f>
        <v>0</v>
      </c>
      <c r="G46" s="13">
        <v>0</v>
      </c>
      <c r="H46" s="13">
        <v>-1</v>
      </c>
      <c r="I46" s="13">
        <v>0</v>
      </c>
      <c r="J46" s="13">
        <v>0</v>
      </c>
      <c r="K46" s="13">
        <v>0</v>
      </c>
      <c r="L46" s="23"/>
      <c r="M46" s="23"/>
      <c r="O46" s="61"/>
    </row>
    <row r="47" spans="1:17" s="4" customFormat="1" x14ac:dyDescent="0.2">
      <c r="A47" s="5"/>
      <c r="C47" s="25"/>
      <c r="D47" s="25"/>
      <c r="E47" s="25"/>
      <c r="F47" s="25"/>
      <c r="G47" s="25"/>
      <c r="H47" s="68"/>
      <c r="I47" s="68"/>
      <c r="J47" s="68"/>
      <c r="K47" s="68"/>
      <c r="L47" s="25"/>
      <c r="M47" s="25"/>
      <c r="O47" s="61"/>
    </row>
    <row r="48" spans="1:17" s="4" customFormat="1" ht="15" x14ac:dyDescent="0.25">
      <c r="A48" s="5"/>
      <c r="B48" s="2" t="s">
        <v>217</v>
      </c>
      <c r="C48" s="25"/>
      <c r="D48" s="25"/>
      <c r="E48" s="25"/>
      <c r="F48" s="25"/>
      <c r="G48" s="25"/>
      <c r="H48" s="68"/>
      <c r="I48" s="68"/>
      <c r="J48" s="68"/>
      <c r="K48" s="68"/>
      <c r="L48" s="25"/>
      <c r="M48" s="25"/>
      <c r="O48" s="61"/>
    </row>
    <row r="49" spans="1:15" s="4" customFormat="1" ht="9" customHeight="1" x14ac:dyDescent="0.2">
      <c r="A49" s="5"/>
      <c r="C49" s="25"/>
      <c r="D49" s="25"/>
      <c r="E49" s="25"/>
      <c r="F49" s="25"/>
      <c r="G49" s="25"/>
      <c r="H49" s="68"/>
      <c r="I49" s="68"/>
      <c r="J49" s="68"/>
      <c r="K49" s="68"/>
      <c r="L49" s="25"/>
      <c r="M49" s="25"/>
      <c r="O49" s="61"/>
    </row>
    <row r="50" spans="1:15" s="1" customFormat="1" ht="15" x14ac:dyDescent="0.25">
      <c r="A50" s="7">
        <v>3</v>
      </c>
      <c r="B50" s="2" t="s">
        <v>5</v>
      </c>
      <c r="H50" s="8">
        <f>H52+H61+H71+H77</f>
        <v>10377749.492255</v>
      </c>
      <c r="I50" s="8">
        <f>I52+I61+I71+I77</f>
        <v>1378039.0399999998</v>
      </c>
      <c r="J50" s="8">
        <f>J52+J61+J71+J77+J82</f>
        <v>1591687.8729999999</v>
      </c>
      <c r="K50" s="8">
        <f>K52+K61+K71+K77+K82</f>
        <v>1630120.5199999998</v>
      </c>
      <c r="L50" s="8">
        <f t="shared" ref="L50:M50" si="14">L52+L61+L71+L77</f>
        <v>1352482.49</v>
      </c>
      <c r="M50" s="8">
        <f t="shared" si="14"/>
        <v>1352482.49</v>
      </c>
      <c r="O50" s="55"/>
    </row>
    <row r="51" spans="1:15" ht="8.25" customHeight="1" x14ac:dyDescent="0.2">
      <c r="A51" s="5"/>
      <c r="G51" s="57"/>
      <c r="H51" s="57"/>
      <c r="I51" s="57"/>
      <c r="J51" s="57"/>
      <c r="K51" s="57"/>
      <c r="L51" s="57"/>
      <c r="M51" s="57"/>
    </row>
    <row r="52" spans="1:15" ht="15" x14ac:dyDescent="0.25">
      <c r="A52" s="18">
        <v>31</v>
      </c>
      <c r="B52" s="19" t="s">
        <v>6</v>
      </c>
      <c r="C52" s="19"/>
      <c r="D52" s="19"/>
      <c r="E52" s="19"/>
      <c r="F52" s="19"/>
      <c r="G52" s="19"/>
      <c r="H52" s="20">
        <f>SUM(H53:H59)</f>
        <v>8162650.4661250003</v>
      </c>
      <c r="I52" s="20">
        <f>SUM(I53:I59)</f>
        <v>1083369.8799999999</v>
      </c>
      <c r="J52" s="20">
        <f>SUM(J53:J59)</f>
        <v>1169081.733</v>
      </c>
      <c r="K52" s="20">
        <f>SUM(K53:K59)</f>
        <v>1178024.06</v>
      </c>
      <c r="L52" s="20">
        <f t="shared" ref="L52:M52" si="15">SUM(L53:L59)</f>
        <v>1059009.67</v>
      </c>
      <c r="M52" s="20">
        <f t="shared" si="15"/>
        <v>1059009.67</v>
      </c>
    </row>
    <row r="53" spans="1:15" x14ac:dyDescent="0.2">
      <c r="A53" s="9">
        <v>11</v>
      </c>
      <c r="B53" s="10" t="s">
        <v>165</v>
      </c>
      <c r="C53" s="10"/>
      <c r="D53" s="10"/>
      <c r="E53" s="10"/>
      <c r="F53" s="10"/>
      <c r="G53" s="10"/>
      <c r="H53" s="34">
        <f>RASHODI!J322+RASHODI!J462</f>
        <v>41134.097999999998</v>
      </c>
      <c r="I53" s="34">
        <f>RASHODI!K322+RASHODI!K462</f>
        <v>5459.43</v>
      </c>
      <c r="J53" s="34">
        <f>RASHODI!L81+RASHODI!L322+RASHODI!L462</f>
        <v>7843.83</v>
      </c>
      <c r="K53" s="34">
        <f>RASHODI!M81+RASHODI!M322+RASHODI!M462+RASHODI!M481</f>
        <v>12361.599999999999</v>
      </c>
      <c r="L53" s="34">
        <f>RASHODI!N322+RASHODI!N462</f>
        <v>0</v>
      </c>
      <c r="M53" s="34">
        <f>RASHODI!O322+RASHODI!O462</f>
        <v>0</v>
      </c>
    </row>
    <row r="54" spans="1:15" x14ac:dyDescent="0.2">
      <c r="A54" s="9">
        <v>32</v>
      </c>
      <c r="B54" s="10" t="s">
        <v>210</v>
      </c>
      <c r="C54" s="10"/>
      <c r="D54" s="10"/>
      <c r="E54" s="10"/>
      <c r="F54" s="10"/>
      <c r="G54" s="10"/>
      <c r="H54" s="34">
        <f>RASHODI!J36</f>
        <v>1164.9843900000001</v>
      </c>
      <c r="I54" s="34">
        <f>RASHODI!K36</f>
        <v>154.62</v>
      </c>
      <c r="J54" s="34">
        <f>RASHODI!L36</f>
        <v>154.62</v>
      </c>
      <c r="K54" s="34">
        <f>RASHODI!M36</f>
        <v>58.25</v>
      </c>
      <c r="L54" s="34">
        <f>RASHODI!N36</f>
        <v>154.62</v>
      </c>
      <c r="M54" s="34">
        <f>RASHODI!O36</f>
        <v>154.62</v>
      </c>
    </row>
    <row r="55" spans="1:15" x14ac:dyDescent="0.2">
      <c r="A55" s="9">
        <v>47</v>
      </c>
      <c r="B55" s="10" t="s">
        <v>209</v>
      </c>
      <c r="C55" s="10"/>
      <c r="D55" s="10"/>
      <c r="E55" s="10"/>
      <c r="F55" s="10"/>
      <c r="G55" s="10"/>
      <c r="H55" s="34">
        <f>RASHODI!J120+RASHODI!J151+RASHODI!J184</f>
        <v>183956.92716000002</v>
      </c>
      <c r="I55" s="34">
        <f>RASHODI!K120+RASHODI!K151+RASHODI!K184</f>
        <v>24415.280000000002</v>
      </c>
      <c r="J55" s="34">
        <f>RASHODI!L120+RASHODI!L151+RASHODI!L184</f>
        <v>26530</v>
      </c>
      <c r="K55" s="34">
        <f>RASHODI!M120+RASHODI!M151+RASHODI!M184</f>
        <v>19422.5</v>
      </c>
      <c r="L55" s="34">
        <f>RASHODI!N120+RASHODI!N151+RASHODI!N184</f>
        <v>24415.279999999999</v>
      </c>
      <c r="M55" s="34">
        <f>RASHODI!O120+RASHODI!O151+RASHODI!O184</f>
        <v>24415.279999999999</v>
      </c>
    </row>
    <row r="56" spans="1:15" x14ac:dyDescent="0.2">
      <c r="A56" s="9">
        <v>51</v>
      </c>
      <c r="B56" s="10" t="s">
        <v>212</v>
      </c>
      <c r="C56" s="10"/>
      <c r="D56" s="10"/>
      <c r="E56" s="10"/>
      <c r="F56" s="10"/>
      <c r="G56" s="10"/>
      <c r="H56" s="34">
        <f>RASHODI!J471</f>
        <v>142407.96</v>
      </c>
      <c r="I56" s="34">
        <f>RASHODI!K471</f>
        <v>18900.78</v>
      </c>
      <c r="J56" s="34">
        <f>RASHODI!L471</f>
        <v>18900.78</v>
      </c>
      <c r="K56" s="34">
        <f>RASHODI!M471+RASHODI!M491</f>
        <v>31369.64</v>
      </c>
      <c r="L56" s="34">
        <f>RASHODI!N471</f>
        <v>0</v>
      </c>
      <c r="M56" s="34">
        <f>RASHODI!O471</f>
        <v>0</v>
      </c>
    </row>
    <row r="57" spans="1:15" x14ac:dyDescent="0.2">
      <c r="A57" s="9">
        <v>53</v>
      </c>
      <c r="B57" s="10" t="s">
        <v>206</v>
      </c>
      <c r="C57" s="10"/>
      <c r="D57" s="10"/>
      <c r="E57" s="10"/>
      <c r="F57" s="10"/>
      <c r="G57" s="10"/>
      <c r="H57" s="34">
        <f>RASHODI!J50</f>
        <v>7270792.5</v>
      </c>
      <c r="I57" s="34">
        <f>RASHODI!K50</f>
        <v>965000</v>
      </c>
      <c r="J57" s="34">
        <f>RASHODI!L50</f>
        <v>1020445</v>
      </c>
      <c r="K57" s="34">
        <f>RASHODI!M50</f>
        <v>1020445</v>
      </c>
      <c r="L57" s="34">
        <f>RASHODI!N50</f>
        <v>965000</v>
      </c>
      <c r="M57" s="34">
        <f>RASHODI!O50</f>
        <v>965000</v>
      </c>
    </row>
    <row r="58" spans="1:15" x14ac:dyDescent="0.2">
      <c r="A58" s="9">
        <v>55</v>
      </c>
      <c r="B58" s="10" t="s">
        <v>207</v>
      </c>
      <c r="C58" s="10"/>
      <c r="D58" s="10"/>
      <c r="E58" s="10"/>
      <c r="F58" s="10"/>
      <c r="G58" s="10"/>
      <c r="H58" s="34">
        <f>RASHODI!J137+RASHODI!J216</f>
        <v>522000.00436000002</v>
      </c>
      <c r="I58" s="34">
        <f>RASHODI!K137+RASHODI!K216</f>
        <v>69281.299999999988</v>
      </c>
      <c r="J58" s="34">
        <f>RASHODI!L137+RASHODI!L175+RASHODI!L216</f>
        <v>94887.502999999997</v>
      </c>
      <c r="K58" s="34">
        <f>RASHODI!M137+RASHODI!M175+RASHODI!M216+RASHODI!M237</f>
        <v>94047.069999999992</v>
      </c>
      <c r="L58" s="34">
        <f>RASHODI!N137+RASHODI!N216</f>
        <v>69281.3</v>
      </c>
      <c r="M58" s="34">
        <f>RASHODI!O137+RASHODI!O216</f>
        <v>69281.3</v>
      </c>
    </row>
    <row r="59" spans="1:15" x14ac:dyDescent="0.2">
      <c r="A59" s="9">
        <v>58</v>
      </c>
      <c r="B59" s="10" t="s">
        <v>208</v>
      </c>
      <c r="C59" s="10"/>
      <c r="D59" s="10"/>
      <c r="E59" s="10"/>
      <c r="F59" s="10"/>
      <c r="G59" s="10"/>
      <c r="H59" s="34">
        <f>RASHODI!J248</f>
        <v>1193.9922150000002</v>
      </c>
      <c r="I59" s="34">
        <f>RASHODI!K248</f>
        <v>158.47</v>
      </c>
      <c r="J59" s="34">
        <f>RASHODI!L248</f>
        <v>320</v>
      </c>
      <c r="K59" s="34">
        <f>RASHODI!M248</f>
        <v>320</v>
      </c>
      <c r="L59" s="34">
        <f>RASHODI!N248</f>
        <v>158.47</v>
      </c>
      <c r="M59" s="34">
        <f>RASHODI!O248</f>
        <v>158.47</v>
      </c>
    </row>
    <row r="60" spans="1:15" x14ac:dyDescent="0.2">
      <c r="A60" s="4"/>
      <c r="B60" s="4"/>
      <c r="C60" s="4"/>
      <c r="D60" s="4"/>
      <c r="E60" s="4"/>
      <c r="F60" s="4"/>
      <c r="G60" s="4"/>
      <c r="H60" s="6"/>
      <c r="I60" s="6"/>
      <c r="J60" s="6"/>
      <c r="K60" s="6"/>
      <c r="L60" s="6"/>
      <c r="M60" s="6"/>
    </row>
    <row r="61" spans="1:15" ht="15" x14ac:dyDescent="0.25">
      <c r="A61" s="18">
        <v>32</v>
      </c>
      <c r="B61" s="19" t="s">
        <v>9</v>
      </c>
      <c r="C61" s="19"/>
      <c r="D61" s="19"/>
      <c r="E61" s="19"/>
      <c r="F61" s="19"/>
      <c r="G61" s="19"/>
      <c r="H61" s="20">
        <f>SUM(H62:H69)</f>
        <v>1757475.5462550002</v>
      </c>
      <c r="I61" s="20">
        <f>SUM(I62:I69)</f>
        <v>233932.09</v>
      </c>
      <c r="J61" s="20">
        <f>SUM(J62:J69)</f>
        <v>359427.42</v>
      </c>
      <c r="K61" s="20">
        <f>SUM(K62:K69)</f>
        <v>364342.15</v>
      </c>
      <c r="L61" s="20">
        <f t="shared" ref="L61:M61" si="16">SUM(L62:L69)</f>
        <v>232870.3</v>
      </c>
      <c r="M61" s="20">
        <f t="shared" si="16"/>
        <v>232870.3</v>
      </c>
    </row>
    <row r="62" spans="1:15" x14ac:dyDescent="0.2">
      <c r="A62" s="9">
        <v>11</v>
      </c>
      <c r="B62" s="10" t="s">
        <v>165</v>
      </c>
      <c r="C62" s="10"/>
      <c r="D62" s="10"/>
      <c r="E62" s="10"/>
      <c r="F62" s="10"/>
      <c r="G62" s="10"/>
      <c r="H62" s="34">
        <f>RASHODI!J72+RASHODI!J146+RASHODI!J305+RASHODI!J466</f>
        <v>258335.68221500001</v>
      </c>
      <c r="I62" s="34">
        <f>RASHODI!K72+RASHODI!K146+RASHODI!K305+RASHODI!K466</f>
        <v>34287.040000000001</v>
      </c>
      <c r="J62" s="34">
        <f>RASHODI!L72+RASHODI!L146+RASHODI!L305+RASHODI!L325+RASHODI!L351+RASHODI!L466</f>
        <v>86233.78</v>
      </c>
      <c r="K62" s="34">
        <f>RASHODI!M72+RASHODI!M146+RASHODI!M305+RASHODI!M325+RASHODI!M351+RASHODI!M466+RASHODI!M485</f>
        <v>85720.97</v>
      </c>
      <c r="L62" s="34">
        <f>RASHODI!N72+RASHODI!N146+RASHODI!N305+RASHODI!N466</f>
        <v>34128.47</v>
      </c>
      <c r="M62" s="34">
        <f>RASHODI!O72+RASHODI!O146+RASHODI!O305+RASHODI!O466</f>
        <v>34128.47</v>
      </c>
    </row>
    <row r="63" spans="1:15" x14ac:dyDescent="0.2">
      <c r="A63" s="9">
        <v>32</v>
      </c>
      <c r="B63" s="10" t="s">
        <v>210</v>
      </c>
      <c r="C63" s="10"/>
      <c r="D63" s="10"/>
      <c r="E63" s="10"/>
      <c r="F63" s="10"/>
      <c r="G63" s="10"/>
      <c r="H63" s="34">
        <f>RASHODI!J39</f>
        <v>98707.835630000016</v>
      </c>
      <c r="I63" s="34">
        <f>RASHODI!K39</f>
        <v>13100.78</v>
      </c>
      <c r="J63" s="34">
        <f>RASHODI!L39</f>
        <v>13100.78</v>
      </c>
      <c r="K63" s="34">
        <f>RASHODI!M39</f>
        <v>18911.75</v>
      </c>
      <c r="L63" s="34">
        <f>RASHODI!N39</f>
        <v>13100.78</v>
      </c>
      <c r="M63" s="34">
        <f>RASHODI!O39</f>
        <v>13100.78</v>
      </c>
    </row>
    <row r="64" spans="1:15" x14ac:dyDescent="0.2">
      <c r="A64" s="9">
        <v>47</v>
      </c>
      <c r="B64" s="10" t="s">
        <v>209</v>
      </c>
      <c r="C64" s="10"/>
      <c r="D64" s="10"/>
      <c r="E64" s="10"/>
      <c r="F64" s="10"/>
      <c r="G64" s="10"/>
      <c r="H64" s="34">
        <f>RASHODI!J108+RASHODI!J124+RASHODI!J155+RASHODI!J186</f>
        <v>725984.78853000002</v>
      </c>
      <c r="I64" s="34">
        <f>RASHODI!K108+RASHODI!K124+RASHODI!K155+RASHODI!K186</f>
        <v>96354.739999999991</v>
      </c>
      <c r="J64" s="34">
        <f>RASHODI!L108+RASHODI!L124+RASHODI!L155+RASHODI!L186</f>
        <v>58470</v>
      </c>
      <c r="K64" s="34">
        <f>RASHODI!M108+RASHODI!M124+RASHODI!M155+RASHODI!M186</f>
        <v>63400.84</v>
      </c>
      <c r="L64" s="34">
        <f>RASHODI!N108+RASHODI!N124+RASHODI!N155+RASHODI!N186</f>
        <v>96354.739999999991</v>
      </c>
      <c r="M64" s="34">
        <f>RASHODI!O108+RASHODI!O124+RASHODI!O155+RASHODI!O186</f>
        <v>96354.739999999991</v>
      </c>
    </row>
    <row r="65" spans="1:13" x14ac:dyDescent="0.2">
      <c r="A65" s="9">
        <v>48</v>
      </c>
      <c r="B65" s="10" t="s">
        <v>211</v>
      </c>
      <c r="C65" s="10"/>
      <c r="D65" s="10"/>
      <c r="E65" s="10"/>
      <c r="F65" s="10"/>
      <c r="G65" s="10"/>
      <c r="H65" s="34">
        <f>RASHODI!J18+RASHODI!J28</f>
        <v>252650.41527000003</v>
      </c>
      <c r="I65" s="34">
        <f>RASHODI!K18+RASHODI!K28</f>
        <v>33532.47</v>
      </c>
      <c r="J65" s="34">
        <f>RASHODI!L18+RASHODI!L28+RASHODI!L345</f>
        <v>36120.549999999996</v>
      </c>
      <c r="K65" s="34">
        <f>RASHODI!M18+RASHODI!M28+RASHODI!M345</f>
        <v>31812.43</v>
      </c>
      <c r="L65" s="34">
        <f>RASHODI!N18+RASHODI!N28</f>
        <v>33532.47</v>
      </c>
      <c r="M65" s="34">
        <f>RASHODI!O18+RASHODI!O28</f>
        <v>33532.47</v>
      </c>
    </row>
    <row r="66" spans="1:13" x14ac:dyDescent="0.2">
      <c r="A66" s="9">
        <v>51</v>
      </c>
      <c r="B66" s="10" t="s">
        <v>212</v>
      </c>
      <c r="C66" s="10"/>
      <c r="D66" s="10"/>
      <c r="E66" s="10"/>
      <c r="F66" s="10"/>
      <c r="G66" s="10"/>
      <c r="H66" s="34">
        <f>RASHODI!J475</f>
        <v>6805.28</v>
      </c>
      <c r="I66" s="34">
        <f>RASHODI!K475</f>
        <v>903.22</v>
      </c>
      <c r="J66" s="34">
        <f>RASHODI!L475</f>
        <v>903.22</v>
      </c>
      <c r="K66" s="34">
        <f>RASHODI!M475+RASHODI!M495</f>
        <v>571.80999999999995</v>
      </c>
      <c r="L66" s="34">
        <f>RASHODI!N475</f>
        <v>0</v>
      </c>
      <c r="M66" s="34">
        <f>RASHODI!O475</f>
        <v>0</v>
      </c>
    </row>
    <row r="67" spans="1:13" x14ac:dyDescent="0.2">
      <c r="A67" s="9">
        <v>53</v>
      </c>
      <c r="B67" s="10" t="s">
        <v>206</v>
      </c>
      <c r="C67" s="10"/>
      <c r="D67" s="10"/>
      <c r="E67" s="10"/>
      <c r="F67" s="10"/>
      <c r="G67" s="10"/>
      <c r="H67" s="34">
        <f>RASHODI!J54+RASHODI!J169+RASHODI!J315</f>
        <v>343543.75770999998</v>
      </c>
      <c r="I67" s="34">
        <f>RASHODI!K54+RASHODI!K169+RASHODI!K315</f>
        <v>45596.090000000004</v>
      </c>
      <c r="J67" s="34">
        <f>RASHODI!L54+RASHODI!L169+RASHODI!L199+RASHODI!L284+RASHODI!L315+RASHODI!L335</f>
        <v>100357.59</v>
      </c>
      <c r="K67" s="34">
        <f>RASHODI!M54+RASHODI!M169+RASHODI!M199+RASHODI!M284+RASHODI!M315+RASHODI!M335</f>
        <v>108257.59</v>
      </c>
      <c r="L67" s="34">
        <f>RASHODI!N54+RASHODI!N169+RASHODI!N315</f>
        <v>45596.090000000004</v>
      </c>
      <c r="M67" s="34">
        <f>RASHODI!O54+RASHODI!O169+RASHODI!O315</f>
        <v>45596.090000000004</v>
      </c>
    </row>
    <row r="68" spans="1:13" x14ac:dyDescent="0.2">
      <c r="A68" s="9">
        <v>55</v>
      </c>
      <c r="B68" s="10" t="s">
        <v>207</v>
      </c>
      <c r="C68" s="10"/>
      <c r="D68" s="10"/>
      <c r="E68" s="10"/>
      <c r="F68" s="10"/>
      <c r="G68" s="10"/>
      <c r="H68" s="34">
        <f>RASHODI!J141+RASHODI!J177+RASHODI!J211+RASHODI!J225+RASHODI!J231+RASHODI!J242+RASHODI!J260</f>
        <v>62585.783345000003</v>
      </c>
      <c r="I68" s="34">
        <f>RASHODI!K141+RASHODI!K177+RASHODI!K211+RASHODI!K225+RASHODI!K231+RASHODI!K242+RASHODI!K260</f>
        <v>8981.5600000000013</v>
      </c>
      <c r="J68" s="34">
        <f>RASHODI!L141+RASHODI!L177+RASHODI!L211+RASHODI!L220+RASHODI!L225+RASHODI!L231+RASHODI!L238+RASHODI!L242+RASHODI!L260+RASHODI!L353</f>
        <v>62513.5</v>
      </c>
      <c r="K68" s="34">
        <f>RASHODI!M141+RASHODI!M177+RASHODI!M211+RASHODI!M220+RASHODI!M225+RASHODI!M231+RASHODI!M238+RASHODI!M242+RASHODI!M260+RASHODI!M353</f>
        <v>53886.76</v>
      </c>
      <c r="L68" s="34">
        <f>RASHODI!N141+RASHODI!N177+RASHODI!N211+RASHODI!N225+RASHODI!N231+RASHODI!N242+RASHODI!N260</f>
        <v>8981.56</v>
      </c>
      <c r="M68" s="34">
        <f>RASHODI!O141+RASHODI!O177+RASHODI!O211+RASHODI!O225+RASHODI!O231+RASHODI!O242+RASHODI!O260</f>
        <v>8981.56</v>
      </c>
    </row>
    <row r="69" spans="1:13" x14ac:dyDescent="0.2">
      <c r="A69" s="9">
        <v>58</v>
      </c>
      <c r="B69" s="10" t="s">
        <v>208</v>
      </c>
      <c r="C69" s="10"/>
      <c r="D69" s="10"/>
      <c r="E69" s="10"/>
      <c r="F69" s="10"/>
      <c r="G69" s="10"/>
      <c r="H69" s="34">
        <f>RASHODI!J252</f>
        <v>8862.0035549999993</v>
      </c>
      <c r="I69" s="34">
        <f>RASHODI!K252</f>
        <v>1176.19</v>
      </c>
      <c r="J69" s="34">
        <f>RASHODI!L252</f>
        <v>1728</v>
      </c>
      <c r="K69" s="34">
        <f>RASHODI!M252</f>
        <v>1780</v>
      </c>
      <c r="L69" s="34">
        <f>RASHODI!N252</f>
        <v>1176.19</v>
      </c>
      <c r="M69" s="34">
        <f>RASHODI!O252</f>
        <v>1176.19</v>
      </c>
    </row>
    <row r="70" spans="1:13" x14ac:dyDescent="0.2">
      <c r="A70" s="4"/>
      <c r="B70" s="4"/>
      <c r="C70" s="4"/>
      <c r="D70" s="4"/>
      <c r="E70" s="4"/>
      <c r="F70" s="4"/>
      <c r="G70" s="4"/>
      <c r="H70" s="6"/>
      <c r="I70" s="6"/>
      <c r="J70" s="6"/>
      <c r="K70" s="6"/>
      <c r="L70" s="6"/>
      <c r="M70" s="6"/>
    </row>
    <row r="71" spans="1:13" ht="15" x14ac:dyDescent="0.25">
      <c r="A71" s="18">
        <v>34</v>
      </c>
      <c r="B71" s="19" t="s">
        <v>52</v>
      </c>
      <c r="C71" s="19"/>
      <c r="D71" s="19"/>
      <c r="E71" s="19"/>
      <c r="F71" s="19"/>
      <c r="G71" s="19"/>
      <c r="H71" s="20">
        <f>SUM(H72:H74)</f>
        <v>14623.849875</v>
      </c>
      <c r="I71" s="20">
        <f>SUM(I72:I74)</f>
        <v>1940.92</v>
      </c>
      <c r="J71" s="20">
        <f>SUM(J72:J75)</f>
        <v>3110.94</v>
      </c>
      <c r="K71" s="20">
        <f>SUM(K72:K75)</f>
        <v>2714.89</v>
      </c>
      <c r="L71" s="20">
        <f t="shared" ref="L71:M71" si="17">SUM(L72:L74)</f>
        <v>1806.3700000000001</v>
      </c>
      <c r="M71" s="20">
        <f t="shared" si="17"/>
        <v>1806.3700000000001</v>
      </c>
    </row>
    <row r="72" spans="1:13" x14ac:dyDescent="0.2">
      <c r="A72" s="9">
        <v>32</v>
      </c>
      <c r="B72" s="10" t="s">
        <v>210</v>
      </c>
      <c r="C72" s="10"/>
      <c r="D72" s="10"/>
      <c r="E72" s="10"/>
      <c r="F72" s="10"/>
      <c r="G72" s="10"/>
      <c r="H72" s="34">
        <f>RASHODI!J45</f>
        <v>110.00370000000001</v>
      </c>
      <c r="I72" s="34">
        <f>RASHODI!K45</f>
        <v>14.6</v>
      </c>
      <c r="J72" s="34">
        <f>RASHODI!L45</f>
        <v>14.6</v>
      </c>
      <c r="K72" s="34">
        <f>RASHODI!M45</f>
        <v>30</v>
      </c>
      <c r="L72" s="34">
        <f>RASHODI!N45</f>
        <v>14.6</v>
      </c>
      <c r="M72" s="34">
        <f>RASHODI!O45</f>
        <v>14.6</v>
      </c>
    </row>
    <row r="73" spans="1:13" x14ac:dyDescent="0.2">
      <c r="A73" s="9">
        <v>47</v>
      </c>
      <c r="B73" s="10" t="s">
        <v>209</v>
      </c>
      <c r="C73" s="10"/>
      <c r="D73" s="10"/>
      <c r="E73" s="10"/>
      <c r="F73" s="10"/>
      <c r="G73" s="10"/>
      <c r="H73" s="34">
        <f>RASHODI!J113+RASHODI!J129+RASHODI!J161+RASHODI!J192</f>
        <v>8513.8224449999998</v>
      </c>
      <c r="I73" s="34">
        <f>RASHODI!K113+RASHODI!K129+RASHODI!K161+RASHODI!K192</f>
        <v>1129.98</v>
      </c>
      <c r="J73" s="34">
        <f>RASHODI!L113+RASHODI!L129+RASHODI!L161+RASHODI!L192</f>
        <v>1300</v>
      </c>
      <c r="K73" s="34">
        <f>RASHODI!M113+RASHODI!M129+RASHODI!M161+RASHODI!M192</f>
        <v>800</v>
      </c>
      <c r="L73" s="34">
        <f>RASHODI!N113+RASHODI!N129+RASHODI!N161+RASHODI!N192</f>
        <v>995.43000000000006</v>
      </c>
      <c r="M73" s="34">
        <f>RASHODI!O113+RASHODI!O129+RASHODI!O161+RASHODI!O192</f>
        <v>995.43000000000006</v>
      </c>
    </row>
    <row r="74" spans="1:13" x14ac:dyDescent="0.2">
      <c r="A74" s="9">
        <v>48</v>
      </c>
      <c r="B74" s="10" t="s">
        <v>211</v>
      </c>
      <c r="C74" s="10"/>
      <c r="D74" s="10"/>
      <c r="E74" s="10"/>
      <c r="F74" s="10"/>
      <c r="G74" s="10"/>
      <c r="H74" s="34">
        <f>RASHODI!J23</f>
        <v>6000.0237300000008</v>
      </c>
      <c r="I74" s="34">
        <f>RASHODI!K23</f>
        <v>796.34</v>
      </c>
      <c r="J74" s="34">
        <f>RASHODI!L23</f>
        <v>796.34</v>
      </c>
      <c r="K74" s="34">
        <f>RASHODI!M23</f>
        <v>884.89</v>
      </c>
      <c r="L74" s="34">
        <f>RASHODI!N23</f>
        <v>796.34</v>
      </c>
      <c r="M74" s="34">
        <f>RASHODI!O23</f>
        <v>796.34</v>
      </c>
    </row>
    <row r="75" spans="1:13" x14ac:dyDescent="0.2">
      <c r="A75" s="9">
        <v>53</v>
      </c>
      <c r="B75" s="10" t="s">
        <v>206</v>
      </c>
      <c r="C75" s="10"/>
      <c r="D75" s="10"/>
      <c r="E75" s="10"/>
      <c r="F75" s="10"/>
      <c r="G75" s="10"/>
      <c r="H75" s="34">
        <f>RASHODI!J62+RASHODI!J177+RASHODI!J323</f>
        <v>18822.537210000002</v>
      </c>
      <c r="I75" s="34"/>
      <c r="J75" s="34">
        <f>RASHODI!L57</f>
        <v>1000</v>
      </c>
      <c r="K75" s="34">
        <f>RASHODI!M57</f>
        <v>1000</v>
      </c>
      <c r="L75" s="34"/>
      <c r="M75" s="34"/>
    </row>
    <row r="76" spans="1:13" x14ac:dyDescent="0.2">
      <c r="A76" s="4"/>
      <c r="B76" s="4"/>
      <c r="C76" s="4"/>
      <c r="D76" s="4"/>
      <c r="E76" s="4"/>
      <c r="F76" s="4"/>
      <c r="G76" s="4"/>
      <c r="H76" s="6"/>
      <c r="I76" s="6"/>
      <c r="J76" s="6"/>
      <c r="K76" s="6"/>
      <c r="L76" s="6"/>
      <c r="M76" s="6"/>
    </row>
    <row r="77" spans="1:13" ht="15" x14ac:dyDescent="0.25">
      <c r="A77" s="18">
        <v>37</v>
      </c>
      <c r="B77" s="19" t="s">
        <v>54</v>
      </c>
      <c r="C77" s="19"/>
      <c r="D77" s="19"/>
      <c r="E77" s="19"/>
      <c r="F77" s="19"/>
      <c r="G77" s="19"/>
      <c r="H77" s="20">
        <f>SUM(H78:H80)</f>
        <v>442999.63</v>
      </c>
      <c r="I77" s="20">
        <f>SUM(I78:I80)</f>
        <v>58796.15</v>
      </c>
      <c r="J77" s="20">
        <f>SUM(J78:J80)</f>
        <v>59354.179999999993</v>
      </c>
      <c r="K77" s="20">
        <f>SUM(K78:K80)</f>
        <v>84327.17</v>
      </c>
      <c r="L77" s="20">
        <f t="shared" ref="L77:M77" si="18">SUM(L78:L80)</f>
        <v>58796.15</v>
      </c>
      <c r="M77" s="20">
        <f t="shared" si="18"/>
        <v>58796.15</v>
      </c>
    </row>
    <row r="78" spans="1:13" x14ac:dyDescent="0.2">
      <c r="A78" s="9">
        <v>48</v>
      </c>
      <c r="B78" s="10" t="s">
        <v>211</v>
      </c>
      <c r="C78" s="10"/>
      <c r="D78" s="10"/>
      <c r="E78" s="10"/>
      <c r="F78" s="10"/>
      <c r="G78" s="10"/>
      <c r="H78" s="34">
        <f>RASHODI!J31</f>
        <v>343250.63</v>
      </c>
      <c r="I78" s="34">
        <f>RASHODI!K31</f>
        <v>45557.19</v>
      </c>
      <c r="J78" s="34">
        <f>RASHODI!L31</f>
        <v>43535.839999999997</v>
      </c>
      <c r="K78" s="34">
        <f>RASHODI!M31</f>
        <v>68552.17</v>
      </c>
      <c r="L78" s="34">
        <f>RASHODI!N31</f>
        <v>45557.19</v>
      </c>
      <c r="M78" s="34">
        <f>RASHODI!O31</f>
        <v>45557.19</v>
      </c>
    </row>
    <row r="79" spans="1:13" x14ac:dyDescent="0.2">
      <c r="A79" s="9">
        <v>53</v>
      </c>
      <c r="B79" s="10" t="s">
        <v>206</v>
      </c>
      <c r="C79" s="10"/>
      <c r="D79" s="10"/>
      <c r="E79" s="10"/>
      <c r="F79" s="10"/>
      <c r="G79" s="10"/>
      <c r="H79" s="34">
        <f>RASHODI!J203+RASHODI!J267+RASHODI!J330</f>
        <v>84749</v>
      </c>
      <c r="I79" s="34">
        <f>RASHODI!K203+RASHODI!K267+RASHODI!K330</f>
        <v>11248.12</v>
      </c>
      <c r="J79" s="34">
        <f>RASHODI!L203+RASHODI!L267+RASHODI!L330</f>
        <v>11836.34</v>
      </c>
      <c r="K79" s="34">
        <f>RASHODI!M203+RASHODI!M267+RASHODI!M330</f>
        <v>11778</v>
      </c>
      <c r="L79" s="34">
        <f>RASHODI!N203+RASHODI!N267+RASHODI!N330</f>
        <v>11248.12</v>
      </c>
      <c r="M79" s="34">
        <f>RASHODI!O203+RASHODI!O267+RASHODI!O330</f>
        <v>11248.12</v>
      </c>
    </row>
    <row r="80" spans="1:13" x14ac:dyDescent="0.2">
      <c r="A80" s="9">
        <v>55</v>
      </c>
      <c r="B80" s="10" t="s">
        <v>207</v>
      </c>
      <c r="C80" s="10"/>
      <c r="D80" s="10"/>
      <c r="E80" s="10"/>
      <c r="F80" s="10"/>
      <c r="G80" s="10"/>
      <c r="H80" s="34">
        <f>RASHODI!J279</f>
        <v>15000</v>
      </c>
      <c r="I80" s="34">
        <f>RASHODI!K279</f>
        <v>1990.84</v>
      </c>
      <c r="J80" s="34">
        <f>RASHODI!L279</f>
        <v>3982</v>
      </c>
      <c r="K80" s="34">
        <f>RASHODI!M279</f>
        <v>3997</v>
      </c>
      <c r="L80" s="34">
        <f>RASHODI!N279</f>
        <v>1990.84</v>
      </c>
      <c r="M80" s="34">
        <f>RASHODI!O279</f>
        <v>1990.84</v>
      </c>
    </row>
    <row r="81" spans="1:15" ht="12.75" x14ac:dyDescent="0.2">
      <c r="H81" s="57"/>
      <c r="I81" s="57"/>
      <c r="J81" s="57"/>
      <c r="K81" s="57"/>
      <c r="L81" s="57"/>
      <c r="M81" s="57"/>
    </row>
    <row r="82" spans="1:15" ht="15" x14ac:dyDescent="0.25">
      <c r="A82" s="18">
        <v>38</v>
      </c>
      <c r="B82" s="19" t="s">
        <v>227</v>
      </c>
      <c r="C82" s="19"/>
      <c r="D82" s="19"/>
      <c r="E82" s="19"/>
      <c r="F82" s="19"/>
      <c r="G82" s="19"/>
      <c r="H82" s="20">
        <f>SUM(H84:H86)</f>
        <v>376485.03628500004</v>
      </c>
      <c r="I82" s="20"/>
      <c r="J82" s="20">
        <f>J83</f>
        <v>713.6</v>
      </c>
      <c r="K82" s="20">
        <f>K83</f>
        <v>712.25</v>
      </c>
      <c r="L82" s="20"/>
      <c r="M82" s="20"/>
    </row>
    <row r="83" spans="1:15" x14ac:dyDescent="0.2">
      <c r="A83" s="9">
        <v>53</v>
      </c>
      <c r="B83" s="10" t="s">
        <v>206</v>
      </c>
      <c r="C83" s="10"/>
      <c r="D83" s="10"/>
      <c r="E83" s="10"/>
      <c r="F83" s="10"/>
      <c r="G83" s="10"/>
      <c r="H83" s="34">
        <f>RASHODI!J195+RASHODI!J379</f>
        <v>184000</v>
      </c>
      <c r="I83" s="34"/>
      <c r="J83" s="34">
        <f>RASHODI!L339</f>
        <v>713.6</v>
      </c>
      <c r="K83" s="34">
        <f>RASHODI!M339</f>
        <v>712.25</v>
      </c>
      <c r="L83" s="34"/>
      <c r="M83" s="34"/>
    </row>
    <row r="84" spans="1:15" ht="12.75" x14ac:dyDescent="0.2">
      <c r="H84" s="57"/>
      <c r="I84" s="57"/>
      <c r="J84" s="57"/>
      <c r="K84" s="57"/>
      <c r="L84" s="57"/>
      <c r="M84" s="57"/>
    </row>
    <row r="85" spans="1:15" s="2" customFormat="1" ht="15" x14ac:dyDescent="0.25">
      <c r="A85" s="67">
        <v>4</v>
      </c>
      <c r="B85" s="65" t="s">
        <v>13</v>
      </c>
      <c r="H85" s="8">
        <f>H87</f>
        <v>376485.03628500004</v>
      </c>
      <c r="I85" s="8">
        <f>I87</f>
        <v>49968.158425243877</v>
      </c>
      <c r="J85" s="8">
        <f>J87+J94</f>
        <v>67413.36</v>
      </c>
      <c r="K85" s="8">
        <f>K87+K94</f>
        <v>53942.03</v>
      </c>
      <c r="L85" s="8">
        <f t="shared" ref="L85:M85" si="19">L87</f>
        <v>9547.16</v>
      </c>
      <c r="M85" s="8">
        <f t="shared" si="19"/>
        <v>9547.16</v>
      </c>
      <c r="O85" s="60"/>
    </row>
    <row r="86" spans="1:15" s="4" customFormat="1" x14ac:dyDescent="0.2">
      <c r="H86" s="6"/>
      <c r="I86" s="6"/>
      <c r="J86" s="6"/>
      <c r="K86" s="6"/>
      <c r="L86" s="6"/>
      <c r="M86" s="6"/>
      <c r="O86" s="61"/>
    </row>
    <row r="87" spans="1:15" s="4" customFormat="1" ht="15" x14ac:dyDescent="0.25">
      <c r="A87" s="18">
        <v>42</v>
      </c>
      <c r="B87" s="19" t="s">
        <v>36</v>
      </c>
      <c r="C87" s="19"/>
      <c r="D87" s="19"/>
      <c r="E87" s="19"/>
      <c r="F87" s="19"/>
      <c r="G87" s="19"/>
      <c r="H87" s="20">
        <f>SUM(H88:H92)</f>
        <v>376485.03628500004</v>
      </c>
      <c r="I87" s="20">
        <f>SUM(I88:I92)</f>
        <v>49968.158425243877</v>
      </c>
      <c r="J87" s="20">
        <f>SUM(J88:J92)</f>
        <v>65537.38</v>
      </c>
      <c r="K87" s="20">
        <f>SUM(K88:K92)</f>
        <v>52169.869999999995</v>
      </c>
      <c r="L87" s="20">
        <f t="shared" ref="L87:M87" si="20">SUM(L88:L92)</f>
        <v>9547.16</v>
      </c>
      <c r="M87" s="20">
        <f t="shared" si="20"/>
        <v>9547.16</v>
      </c>
      <c r="O87" s="61"/>
    </row>
    <row r="88" spans="1:15" s="4" customFormat="1" x14ac:dyDescent="0.2">
      <c r="A88" s="9">
        <v>11</v>
      </c>
      <c r="B88" s="10" t="s">
        <v>165</v>
      </c>
      <c r="C88" s="10"/>
      <c r="D88" s="10"/>
      <c r="E88" s="10"/>
      <c r="F88" s="10"/>
      <c r="G88" s="10"/>
      <c r="H88" s="34">
        <f>RASHODI!J310</f>
        <v>3500.0012849999998</v>
      </c>
      <c r="I88" s="34">
        <f>RASHODI!K310</f>
        <v>464.53</v>
      </c>
      <c r="J88" s="34">
        <f>RASHODI!L310+RASHODI!L382</f>
        <v>1130</v>
      </c>
      <c r="K88" s="34">
        <f>RASHODI!M310+RASHODI!M382</f>
        <v>605</v>
      </c>
      <c r="L88" s="34">
        <f>RASHODI!N310</f>
        <v>464.53</v>
      </c>
      <c r="M88" s="34">
        <f>RASHODI!O310</f>
        <v>464.53</v>
      </c>
      <c r="O88" s="61"/>
    </row>
    <row r="89" spans="1:15" s="4" customFormat="1" x14ac:dyDescent="0.2">
      <c r="A89" s="9">
        <v>32</v>
      </c>
      <c r="B89" s="10" t="s">
        <v>210</v>
      </c>
      <c r="C89" s="10"/>
      <c r="D89" s="10"/>
      <c r="E89" s="10"/>
      <c r="F89" s="10"/>
      <c r="G89" s="10"/>
      <c r="H89" s="34">
        <f>RASHODI!J371</f>
        <v>5500.1850000000004</v>
      </c>
      <c r="I89" s="34">
        <f>RASHODI!K371</f>
        <v>730</v>
      </c>
      <c r="J89" s="34">
        <f>RASHODI!L371</f>
        <v>2478.4300000000003</v>
      </c>
      <c r="K89" s="34">
        <f>RASHODI!M371</f>
        <v>464.53</v>
      </c>
      <c r="L89" s="34">
        <f>RASHODI!N371</f>
        <v>730</v>
      </c>
      <c r="M89" s="34">
        <f>RASHODI!O371</f>
        <v>730</v>
      </c>
      <c r="O89" s="61"/>
    </row>
    <row r="90" spans="1:15" s="4" customFormat="1" x14ac:dyDescent="0.2">
      <c r="A90" s="9">
        <v>47</v>
      </c>
      <c r="B90" s="10" t="s">
        <v>209</v>
      </c>
      <c r="C90" s="10"/>
      <c r="D90" s="10"/>
      <c r="E90" s="10"/>
      <c r="F90" s="10"/>
      <c r="G90" s="10"/>
      <c r="H90" s="34">
        <f>RASHODI!J116+RASHODI!J132+RASHODI!J164+RASHODI!J195</f>
        <v>324141.7</v>
      </c>
      <c r="I90" s="34">
        <f>RASHODI!K116+RASHODI!K132+RASHODI!K164+RASHODI!K195</f>
        <v>43021</v>
      </c>
      <c r="J90" s="34">
        <f>RASHODI!L116+RASHODI!L132+RASHODI!L164+RASHODI!L195</f>
        <v>42439.78</v>
      </c>
      <c r="K90" s="34">
        <f>RASHODI!M116+RASHODI!M132+RASHODI!M164+RASHODI!M195</f>
        <v>28272.34</v>
      </c>
      <c r="L90" s="34">
        <f>RASHODI!N116+RASHODI!N132+RASHODI!N164+RASHODI!N195</f>
        <v>2600</v>
      </c>
      <c r="M90" s="34">
        <f>RASHODI!O116+RASHODI!O132+RASHODI!O164+RASHODI!O195</f>
        <v>2600</v>
      </c>
      <c r="O90" s="61"/>
    </row>
    <row r="91" spans="1:15" s="4" customFormat="1" x14ac:dyDescent="0.2">
      <c r="A91" s="9">
        <v>53</v>
      </c>
      <c r="B91" s="10" t="s">
        <v>206</v>
      </c>
      <c r="C91" s="10"/>
      <c r="D91" s="10"/>
      <c r="E91" s="10"/>
      <c r="F91" s="10"/>
      <c r="G91" s="10"/>
      <c r="H91" s="34">
        <f>RASHODI!J206+RASHODI!J387</f>
        <v>23343.15</v>
      </c>
      <c r="I91" s="34">
        <f>RASHODI!K206+RASHODI!K387</f>
        <v>3098.1684252438781</v>
      </c>
      <c r="J91" s="34">
        <f>RASHODI!L206+RASHODI!L387</f>
        <v>3098.17</v>
      </c>
      <c r="K91" s="34">
        <f>RASHODI!M206+RASHODI!M387</f>
        <v>6437</v>
      </c>
      <c r="L91" s="34">
        <f>RASHODI!N206+RASHODI!N387</f>
        <v>3098.17</v>
      </c>
      <c r="M91" s="34">
        <f>RASHODI!O206+RASHODI!O387</f>
        <v>3098.17</v>
      </c>
      <c r="O91" s="61"/>
    </row>
    <row r="92" spans="1:15" s="4" customFormat="1" x14ac:dyDescent="0.2">
      <c r="A92" s="9">
        <v>55</v>
      </c>
      <c r="B92" s="10" t="s">
        <v>207</v>
      </c>
      <c r="C92" s="10"/>
      <c r="D92" s="10"/>
      <c r="E92" s="10"/>
      <c r="F92" s="10"/>
      <c r="G92" s="10"/>
      <c r="H92" s="34">
        <f>RASHODI!J392</f>
        <v>20000</v>
      </c>
      <c r="I92" s="34">
        <f>RASHODI!K392</f>
        <v>2654.46</v>
      </c>
      <c r="J92" s="34">
        <f>RASHODI!L377+RASHODI!L392</f>
        <v>16391</v>
      </c>
      <c r="K92" s="34">
        <f>RASHODI!M377+RASHODI!M392</f>
        <v>16391</v>
      </c>
      <c r="L92" s="34">
        <f>RASHODI!N392</f>
        <v>2654.46</v>
      </c>
      <c r="M92" s="34">
        <f>RASHODI!O392</f>
        <v>2654.46</v>
      </c>
      <c r="O92" s="61"/>
    </row>
    <row r="93" spans="1:15" s="4" customFormat="1" x14ac:dyDescent="0.2">
      <c r="A93" s="17"/>
      <c r="B93" s="11"/>
      <c r="C93" s="11"/>
      <c r="D93" s="11"/>
      <c r="E93" s="11"/>
      <c r="F93" s="11"/>
      <c r="G93" s="11"/>
      <c r="H93" s="46"/>
      <c r="I93" s="46"/>
      <c r="J93" s="46"/>
      <c r="K93" s="46"/>
      <c r="L93" s="46"/>
      <c r="M93" s="46"/>
      <c r="O93" s="61"/>
    </row>
    <row r="94" spans="1:15" s="4" customFormat="1" ht="15" x14ac:dyDescent="0.25">
      <c r="A94" s="18">
        <v>45</v>
      </c>
      <c r="B94" s="19" t="s">
        <v>234</v>
      </c>
      <c r="C94" s="19"/>
      <c r="D94" s="19"/>
      <c r="E94" s="19"/>
      <c r="F94" s="19"/>
      <c r="G94" s="19"/>
      <c r="H94" s="20">
        <f>SUM(H95:H99)</f>
        <v>10452922.363539999</v>
      </c>
      <c r="I94" s="20"/>
      <c r="J94" s="20">
        <f>J95</f>
        <v>1875.98</v>
      </c>
      <c r="K94" s="20">
        <f>K95</f>
        <v>1772.1599999999999</v>
      </c>
      <c r="L94" s="20"/>
      <c r="M94" s="20"/>
      <c r="O94" s="61"/>
    </row>
    <row r="95" spans="1:15" s="4" customFormat="1" x14ac:dyDescent="0.2">
      <c r="A95" s="9">
        <v>48</v>
      </c>
      <c r="B95" s="10" t="s">
        <v>211</v>
      </c>
      <c r="C95" s="10"/>
      <c r="D95" s="10"/>
      <c r="E95" s="10"/>
      <c r="F95" s="10"/>
      <c r="G95" s="10"/>
      <c r="H95" s="34">
        <f>RASHODI!J48</f>
        <v>0</v>
      </c>
      <c r="I95" s="34"/>
      <c r="J95" s="34">
        <f>RASHODI!L360+RASHODI!L364</f>
        <v>1875.98</v>
      </c>
      <c r="K95" s="34">
        <f>RASHODI!M360+RASHODI!M364</f>
        <v>1772.1599999999999</v>
      </c>
      <c r="L95" s="34"/>
      <c r="M95" s="34"/>
      <c r="O95" s="61"/>
    </row>
    <row r="96" spans="1:15" s="4" customFormat="1" x14ac:dyDescent="0.2">
      <c r="A96" s="17"/>
      <c r="B96" s="11"/>
      <c r="C96" s="11"/>
      <c r="D96" s="11"/>
      <c r="E96" s="11"/>
      <c r="F96" s="11"/>
      <c r="G96" s="11"/>
      <c r="H96" s="46"/>
      <c r="I96" s="46"/>
      <c r="J96" s="46"/>
      <c r="K96" s="46"/>
      <c r="L96" s="46"/>
      <c r="M96" s="46"/>
      <c r="O96" s="61"/>
    </row>
    <row r="97" spans="1:15" s="4" customFormat="1" x14ac:dyDescent="0.2">
      <c r="H97" s="6"/>
      <c r="I97" s="6"/>
      <c r="J97" s="6"/>
      <c r="K97" s="6"/>
      <c r="O97" s="61"/>
    </row>
    <row r="98" spans="1:15" s="4" customFormat="1" ht="15" x14ac:dyDescent="0.25">
      <c r="A98" s="2" t="s">
        <v>214</v>
      </c>
      <c r="B98" s="2"/>
      <c r="C98" s="2"/>
      <c r="D98" s="2"/>
      <c r="E98" s="2"/>
      <c r="F98" s="2"/>
      <c r="G98" s="2"/>
      <c r="H98" s="8">
        <f>H11</f>
        <v>10452922.363539999</v>
      </c>
      <c r="I98" s="8">
        <f>I11</f>
        <v>1388016.1984252438</v>
      </c>
      <c r="J98" s="8">
        <f>J11</f>
        <v>1611449.4530000002</v>
      </c>
      <c r="K98" s="8">
        <f>K11</f>
        <v>1652695.9300000002</v>
      </c>
      <c r="L98" s="8">
        <f t="shared" ref="L98:M98" si="21">L11</f>
        <v>1362459.65</v>
      </c>
      <c r="M98" s="8">
        <f t="shared" si="21"/>
        <v>1362459.65</v>
      </c>
      <c r="O98" s="61"/>
    </row>
    <row r="99" spans="1:15" s="4" customFormat="1" ht="15" x14ac:dyDescent="0.25">
      <c r="A99" s="2"/>
      <c r="B99" s="2"/>
      <c r="C99" s="2"/>
      <c r="D99" s="2"/>
      <c r="E99" s="2"/>
      <c r="F99" s="2"/>
      <c r="G99" s="2"/>
      <c r="H99" s="8"/>
      <c r="I99" s="8"/>
      <c r="J99" s="8"/>
      <c r="K99" s="8"/>
      <c r="L99" s="8"/>
      <c r="M99" s="8"/>
      <c r="O99" s="61"/>
    </row>
    <row r="100" spans="1:15" s="4" customFormat="1" ht="15" x14ac:dyDescent="0.25">
      <c r="A100" s="2" t="s">
        <v>215</v>
      </c>
      <c r="B100" s="2"/>
      <c r="C100" s="2"/>
      <c r="D100" s="2"/>
      <c r="E100" s="2"/>
      <c r="F100" s="2"/>
      <c r="G100" s="2"/>
      <c r="H100" s="8">
        <f>H50+H85</f>
        <v>10754234.52854</v>
      </c>
      <c r="I100" s="8">
        <f>I50+I85</f>
        <v>1428007.1984252436</v>
      </c>
      <c r="J100" s="8">
        <f>J50+J85</f>
        <v>1659101.233</v>
      </c>
      <c r="K100" s="8">
        <f>K50+K85</f>
        <v>1684062.5499999998</v>
      </c>
      <c r="L100" s="8">
        <f t="shared" ref="L100:M100" si="22">L50+L85</f>
        <v>1362029.65</v>
      </c>
      <c r="M100" s="8">
        <f t="shared" si="22"/>
        <v>1362029.65</v>
      </c>
      <c r="O100" s="61"/>
    </row>
    <row r="101" spans="1:15" s="4" customFormat="1" x14ac:dyDescent="0.2">
      <c r="I101" s="6"/>
      <c r="J101" s="6"/>
      <c r="K101" s="6"/>
      <c r="O101" s="61"/>
    </row>
    <row r="102" spans="1:15" s="4" customFormat="1" x14ac:dyDescent="0.2">
      <c r="I102" s="6"/>
      <c r="J102" s="6"/>
      <c r="K102" s="6"/>
      <c r="O102" s="61"/>
    </row>
    <row r="103" spans="1:15" s="4" customFormat="1" x14ac:dyDescent="0.2">
      <c r="O103" s="61"/>
    </row>
    <row r="104" spans="1:15" s="4" customFormat="1" x14ac:dyDescent="0.2">
      <c r="O104" s="61"/>
    </row>
    <row r="105" spans="1:15" s="4" customFormat="1" x14ac:dyDescent="0.2">
      <c r="O105" s="61"/>
    </row>
    <row r="106" spans="1:15" s="4" customFormat="1" x14ac:dyDescent="0.2">
      <c r="O106" s="61"/>
    </row>
    <row r="107" spans="1:15" s="4" customFormat="1" x14ac:dyDescent="0.2">
      <c r="O107" s="61"/>
    </row>
    <row r="108" spans="1:15" s="4" customFormat="1" x14ac:dyDescent="0.2">
      <c r="O108" s="61"/>
    </row>
    <row r="109" spans="1:15" s="4" customFormat="1" x14ac:dyDescent="0.2">
      <c r="O109" s="61"/>
    </row>
    <row r="110" spans="1:15" s="4" customFormat="1" x14ac:dyDescent="0.2">
      <c r="O110" s="61"/>
    </row>
    <row r="111" spans="1:15" s="4" customFormat="1" x14ac:dyDescent="0.2">
      <c r="O111" s="61"/>
    </row>
    <row r="112" spans="1:15" s="4" customFormat="1" x14ac:dyDescent="0.2">
      <c r="O112" s="61"/>
    </row>
    <row r="113" spans="15:15" s="4" customFormat="1" x14ac:dyDescent="0.2">
      <c r="O113" s="61"/>
    </row>
    <row r="114" spans="15:15" s="4" customFormat="1" x14ac:dyDescent="0.2">
      <c r="O114" s="61"/>
    </row>
    <row r="115" spans="15:15" s="4" customFormat="1" x14ac:dyDescent="0.2">
      <c r="O115" s="61"/>
    </row>
    <row r="116" spans="15:15" s="4" customFormat="1" x14ac:dyDescent="0.2">
      <c r="O116" s="61"/>
    </row>
    <row r="117" spans="15:15" s="4" customFormat="1" x14ac:dyDescent="0.2">
      <c r="O117" s="61"/>
    </row>
    <row r="118" spans="15:15" s="4" customFormat="1" x14ac:dyDescent="0.2">
      <c r="O118" s="61"/>
    </row>
    <row r="119" spans="15:15" s="4" customFormat="1" x14ac:dyDescent="0.2">
      <c r="O119" s="61"/>
    </row>
    <row r="120" spans="15:15" s="4" customFormat="1" x14ac:dyDescent="0.2">
      <c r="O120" s="61"/>
    </row>
    <row r="121" spans="15:15" s="4" customFormat="1" x14ac:dyDescent="0.2">
      <c r="O121" s="61"/>
    </row>
    <row r="122" spans="15:15" s="4" customFormat="1" x14ac:dyDescent="0.2">
      <c r="O122" s="61"/>
    </row>
    <row r="123" spans="15:15" s="4" customFormat="1" x14ac:dyDescent="0.2">
      <c r="O123" s="61"/>
    </row>
    <row r="124" spans="15:15" s="4" customFormat="1" x14ac:dyDescent="0.2">
      <c r="O124" s="61"/>
    </row>
    <row r="125" spans="15:15" s="4" customFormat="1" x14ac:dyDescent="0.2">
      <c r="O125" s="61"/>
    </row>
    <row r="126" spans="15:15" s="4" customFormat="1" x14ac:dyDescent="0.2">
      <c r="O126" s="61"/>
    </row>
    <row r="127" spans="15:15" s="4" customFormat="1" x14ac:dyDescent="0.2">
      <c r="O127" s="61"/>
    </row>
    <row r="128" spans="15:15" s="4" customFormat="1" x14ac:dyDescent="0.2">
      <c r="O128" s="61"/>
    </row>
    <row r="129" spans="15:15" s="4" customFormat="1" x14ac:dyDescent="0.2">
      <c r="O129" s="61"/>
    </row>
    <row r="130" spans="15:15" s="4" customFormat="1" x14ac:dyDescent="0.2">
      <c r="O130" s="61"/>
    </row>
    <row r="131" spans="15:15" s="4" customFormat="1" x14ac:dyDescent="0.2">
      <c r="O131" s="61"/>
    </row>
    <row r="132" spans="15:15" s="4" customFormat="1" x14ac:dyDescent="0.2">
      <c r="O132" s="61"/>
    </row>
    <row r="133" spans="15:15" s="4" customFormat="1" x14ac:dyDescent="0.2">
      <c r="O133" s="61"/>
    </row>
    <row r="134" spans="15:15" s="4" customFormat="1" x14ac:dyDescent="0.2">
      <c r="O134" s="61"/>
    </row>
    <row r="135" spans="15:15" s="4" customFormat="1" x14ac:dyDescent="0.2">
      <c r="O135" s="61"/>
    </row>
    <row r="136" spans="15:15" s="4" customFormat="1" x14ac:dyDescent="0.2">
      <c r="O136" s="61"/>
    </row>
    <row r="137" spans="15:15" s="4" customFormat="1" x14ac:dyDescent="0.2">
      <c r="O137" s="61"/>
    </row>
    <row r="138" spans="15:15" s="4" customFormat="1" x14ac:dyDescent="0.2">
      <c r="O138" s="61"/>
    </row>
    <row r="139" spans="15:15" s="4" customFormat="1" x14ac:dyDescent="0.2">
      <c r="O139" s="61"/>
    </row>
    <row r="140" spans="15:15" s="4" customFormat="1" x14ac:dyDescent="0.2">
      <c r="O140" s="61"/>
    </row>
    <row r="141" spans="15:15" s="4" customFormat="1" x14ac:dyDescent="0.2">
      <c r="O141" s="61"/>
    </row>
    <row r="142" spans="15:15" s="4" customFormat="1" x14ac:dyDescent="0.2">
      <c r="O142" s="61"/>
    </row>
    <row r="143" spans="15:15" s="4" customFormat="1" x14ac:dyDescent="0.2">
      <c r="O143" s="61"/>
    </row>
    <row r="144" spans="15:15" s="4" customFormat="1" x14ac:dyDescent="0.2">
      <c r="O144" s="61"/>
    </row>
    <row r="145" spans="15:15" s="4" customFormat="1" x14ac:dyDescent="0.2">
      <c r="O145" s="61"/>
    </row>
    <row r="146" spans="15:15" s="4" customFormat="1" x14ac:dyDescent="0.2">
      <c r="O146" s="61"/>
    </row>
    <row r="147" spans="15:15" s="4" customFormat="1" x14ac:dyDescent="0.2">
      <c r="O147" s="61"/>
    </row>
    <row r="148" spans="15:15" s="4" customFormat="1" x14ac:dyDescent="0.2">
      <c r="O148" s="61"/>
    </row>
    <row r="149" spans="15:15" s="4" customFormat="1" x14ac:dyDescent="0.2">
      <c r="O149" s="61"/>
    </row>
    <row r="150" spans="15:15" s="4" customFormat="1" x14ac:dyDescent="0.2">
      <c r="O150" s="61"/>
    </row>
    <row r="151" spans="15:15" s="4" customFormat="1" x14ac:dyDescent="0.2">
      <c r="O151" s="61"/>
    </row>
    <row r="152" spans="15:15" s="4" customFormat="1" x14ac:dyDescent="0.2">
      <c r="O152" s="61"/>
    </row>
    <row r="153" spans="15:15" s="4" customFormat="1" x14ac:dyDescent="0.2">
      <c r="O153" s="61"/>
    </row>
    <row r="154" spans="15:15" s="4" customFormat="1" x14ac:dyDescent="0.2">
      <c r="O154" s="61"/>
    </row>
    <row r="155" spans="15:15" s="4" customFormat="1" x14ac:dyDescent="0.2">
      <c r="O155" s="61"/>
    </row>
    <row r="156" spans="15:15" s="4" customFormat="1" x14ac:dyDescent="0.2">
      <c r="O156" s="61"/>
    </row>
    <row r="157" spans="15:15" s="4" customFormat="1" x14ac:dyDescent="0.2">
      <c r="O157" s="61"/>
    </row>
    <row r="158" spans="15:15" s="4" customFormat="1" x14ac:dyDescent="0.2">
      <c r="O158" s="61"/>
    </row>
    <row r="159" spans="15:15" s="4" customFormat="1" x14ac:dyDescent="0.2">
      <c r="O159" s="61"/>
    </row>
    <row r="160" spans="15:15" s="4" customFormat="1" x14ac:dyDescent="0.2">
      <c r="O160" s="61"/>
    </row>
    <row r="161" spans="15:15" s="4" customFormat="1" x14ac:dyDescent="0.2">
      <c r="O161" s="61"/>
    </row>
    <row r="162" spans="15:15" s="4" customFormat="1" x14ac:dyDescent="0.2">
      <c r="O162" s="61"/>
    </row>
    <row r="163" spans="15:15" s="4" customFormat="1" x14ac:dyDescent="0.2">
      <c r="O163" s="61"/>
    </row>
    <row r="164" spans="15:15" s="4" customFormat="1" x14ac:dyDescent="0.2">
      <c r="O164" s="61"/>
    </row>
    <row r="165" spans="15:15" s="4" customFormat="1" x14ac:dyDescent="0.2">
      <c r="O165" s="61"/>
    </row>
    <row r="166" spans="15:15" s="4" customFormat="1" x14ac:dyDescent="0.2">
      <c r="O166" s="61"/>
    </row>
    <row r="167" spans="15:15" s="4" customFormat="1" x14ac:dyDescent="0.2">
      <c r="O167" s="61"/>
    </row>
    <row r="168" spans="15:15" s="4" customFormat="1" x14ac:dyDescent="0.2">
      <c r="O168" s="61"/>
    </row>
    <row r="169" spans="15:15" s="4" customFormat="1" x14ac:dyDescent="0.2">
      <c r="O169" s="61"/>
    </row>
    <row r="170" spans="15:15" s="4" customFormat="1" x14ac:dyDescent="0.2">
      <c r="O170" s="61"/>
    </row>
    <row r="171" spans="15:15" s="4" customFormat="1" x14ac:dyDescent="0.2">
      <c r="O171" s="61"/>
    </row>
    <row r="172" spans="15:15" s="4" customFormat="1" x14ac:dyDescent="0.2">
      <c r="O172" s="61"/>
    </row>
    <row r="173" spans="15:15" s="4" customFormat="1" x14ac:dyDescent="0.2">
      <c r="O173" s="61"/>
    </row>
    <row r="174" spans="15:15" s="4" customFormat="1" x14ac:dyDescent="0.2">
      <c r="O174" s="61"/>
    </row>
    <row r="175" spans="15:15" s="4" customFormat="1" x14ac:dyDescent="0.2">
      <c r="O175" s="61"/>
    </row>
    <row r="176" spans="15:15" s="4" customFormat="1" x14ac:dyDescent="0.2">
      <c r="O176" s="61"/>
    </row>
    <row r="177" spans="15:15" s="4" customFormat="1" x14ac:dyDescent="0.2">
      <c r="O177" s="61"/>
    </row>
    <row r="178" spans="15:15" s="4" customFormat="1" x14ac:dyDescent="0.2">
      <c r="O178" s="61"/>
    </row>
    <row r="179" spans="15:15" s="4" customFormat="1" x14ac:dyDescent="0.2">
      <c r="O179" s="61"/>
    </row>
    <row r="180" spans="15:15" s="4" customFormat="1" x14ac:dyDescent="0.2">
      <c r="O180" s="61"/>
    </row>
    <row r="181" spans="15:15" s="4" customFormat="1" x14ac:dyDescent="0.2">
      <c r="O181" s="61"/>
    </row>
    <row r="182" spans="15:15" s="4" customFormat="1" x14ac:dyDescent="0.2">
      <c r="O182" s="61"/>
    </row>
    <row r="183" spans="15:15" s="4" customFormat="1" x14ac:dyDescent="0.2">
      <c r="O183" s="61"/>
    </row>
    <row r="184" spans="15:15" s="4" customFormat="1" x14ac:dyDescent="0.2">
      <c r="O184" s="61"/>
    </row>
    <row r="185" spans="15:15" s="4" customFormat="1" x14ac:dyDescent="0.2">
      <c r="O185" s="61"/>
    </row>
    <row r="186" spans="15:15" s="4" customFormat="1" x14ac:dyDescent="0.2">
      <c r="O186" s="61"/>
    </row>
    <row r="187" spans="15:15" s="4" customFormat="1" x14ac:dyDescent="0.2">
      <c r="O187" s="61"/>
    </row>
    <row r="188" spans="15:15" s="4" customFormat="1" x14ac:dyDescent="0.2">
      <c r="O188" s="61"/>
    </row>
  </sheetData>
  <mergeCells count="6">
    <mergeCell ref="A5:N5"/>
    <mergeCell ref="A7:M7"/>
    <mergeCell ref="A1:N1"/>
    <mergeCell ref="A2:N2"/>
    <mergeCell ref="A6:N6"/>
    <mergeCell ref="A3:N3"/>
  </mergeCells>
  <phoneticPr fontId="6" type="noConversion"/>
  <pageMargins left="0.74803149606299213" right="0.74803149606299213" top="0.31496062992125984" bottom="0.23622047244094491" header="0.19685039370078741" footer="0.15748031496062992"/>
  <pageSetup paperSize="9" scale="59" fitToHeight="2" orientation="portrait" r:id="rId1"/>
  <headerFooter alignWithMargins="0">
    <oddFooter>&amp;CStranica &amp;P+1 od 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07"/>
  <sheetViews>
    <sheetView zoomScaleNormal="100" workbookViewId="0">
      <selection activeCell="M259" sqref="M259:M261"/>
    </sheetView>
  </sheetViews>
  <sheetFormatPr defaultColWidth="9.140625" defaultRowHeight="14.25" x14ac:dyDescent="0.2"/>
  <cols>
    <col min="1" max="1" width="10.7109375" style="4" customWidth="1"/>
    <col min="2" max="2" width="9.28515625" style="5" bestFit="1" customWidth="1"/>
    <col min="3" max="3" width="53.140625" style="4" customWidth="1"/>
    <col min="4" max="10" width="17.85546875" style="4" hidden="1" customWidth="1"/>
    <col min="11" max="12" width="17.85546875" style="4" customWidth="1"/>
    <col min="13" max="13" width="17.85546875" style="99" customWidth="1"/>
    <col min="14" max="15" width="17.5703125" style="4" customWidth="1"/>
    <col min="16" max="16" width="9.140625" style="4"/>
    <col min="17" max="17" width="17.85546875" style="61" bestFit="1" customWidth="1"/>
    <col min="18" max="18" width="14.42578125" style="4" bestFit="1" customWidth="1"/>
    <col min="19" max="19" width="9.140625" style="4"/>
    <col min="20" max="20" width="11.28515625" style="4" bestFit="1" customWidth="1"/>
    <col min="21" max="21" width="10.85546875" style="4" bestFit="1" customWidth="1"/>
    <col min="22" max="16384" width="9.140625" style="4"/>
  </cols>
  <sheetData>
    <row r="1" spans="1:17" s="2" customFormat="1" ht="20.25" x14ac:dyDescent="0.3">
      <c r="B1" s="114" t="s">
        <v>142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Q1" s="60"/>
    </row>
    <row r="2" spans="1:17" s="2" customFormat="1" ht="20.25" x14ac:dyDescent="0.3">
      <c r="B2" s="114" t="s">
        <v>151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Q2" s="60"/>
    </row>
    <row r="3" spans="1:17" s="2" customFormat="1" ht="20.25" x14ac:dyDescent="0.3">
      <c r="B3" s="114" t="s">
        <v>238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Q3" s="60"/>
    </row>
    <row r="4" spans="1:17" s="2" customFormat="1" ht="20.25" x14ac:dyDescent="0.3">
      <c r="A4" s="74"/>
      <c r="B4" s="76"/>
      <c r="C4" s="74"/>
      <c r="D4" s="74"/>
      <c r="E4" s="74"/>
      <c r="F4" s="74"/>
      <c r="G4" s="74"/>
      <c r="H4" s="74"/>
      <c r="I4" s="74"/>
      <c r="J4" s="74"/>
      <c r="K4" s="74"/>
      <c r="L4" s="94"/>
      <c r="M4" s="95"/>
      <c r="N4" s="74"/>
      <c r="O4" s="74"/>
      <c r="Q4" s="60"/>
    </row>
    <row r="5" spans="1:17" s="2" customFormat="1" ht="20.25" x14ac:dyDescent="0.3">
      <c r="B5" s="114" t="s">
        <v>112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43"/>
      <c r="Q5" s="60"/>
    </row>
    <row r="6" spans="1:17" s="2" customFormat="1" ht="20.25" x14ac:dyDescent="0.3">
      <c r="B6" s="114" t="s">
        <v>152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Q6" s="60"/>
    </row>
    <row r="7" spans="1:17" s="2" customFormat="1" ht="20.25" x14ac:dyDescent="0.3">
      <c r="B7" s="74"/>
      <c r="C7" s="74"/>
      <c r="D7" s="74"/>
      <c r="E7" s="74"/>
      <c r="F7" s="74"/>
      <c r="G7" s="74"/>
      <c r="H7" s="74"/>
      <c r="I7" s="74"/>
      <c r="J7" s="74"/>
      <c r="K7" s="74"/>
      <c r="L7" s="94"/>
      <c r="M7" s="95"/>
      <c r="N7" s="74"/>
      <c r="O7" s="74"/>
      <c r="Q7" s="60"/>
    </row>
    <row r="8" spans="1:17" s="2" customFormat="1" ht="20.25" x14ac:dyDescent="0.3">
      <c r="A8" s="74"/>
      <c r="B8" s="76"/>
      <c r="C8" s="74"/>
      <c r="D8" s="74"/>
      <c r="E8" s="74"/>
      <c r="F8" s="74"/>
      <c r="G8" s="74"/>
      <c r="H8" s="74"/>
      <c r="I8" s="74"/>
      <c r="J8" s="74"/>
      <c r="K8" s="74"/>
      <c r="L8" s="94"/>
      <c r="M8" s="95"/>
      <c r="N8" s="74"/>
      <c r="O8" s="74"/>
      <c r="Q8" s="60"/>
    </row>
    <row r="9" spans="1:17" s="2" customFormat="1" ht="20.25" x14ac:dyDescent="0.3">
      <c r="A9" s="74"/>
      <c r="B9" s="76"/>
      <c r="C9" s="74"/>
      <c r="D9" s="74"/>
      <c r="E9" s="74"/>
      <c r="F9" s="74"/>
      <c r="G9" s="74"/>
      <c r="H9" s="74"/>
      <c r="I9" s="74"/>
      <c r="J9" s="74"/>
      <c r="K9" s="74"/>
      <c r="L9" s="94"/>
      <c r="M9" s="95"/>
      <c r="N9" s="74"/>
      <c r="O9" s="74"/>
      <c r="Q9" s="60"/>
    </row>
    <row r="10" spans="1:17" s="2" customFormat="1" ht="15" x14ac:dyDescent="0.25">
      <c r="B10" s="7"/>
      <c r="D10" s="29" t="s">
        <v>124</v>
      </c>
      <c r="E10" s="29" t="s">
        <v>124</v>
      </c>
      <c r="F10" s="29" t="s">
        <v>124</v>
      </c>
      <c r="G10" s="29" t="s">
        <v>124</v>
      </c>
      <c r="H10" s="29" t="s">
        <v>137</v>
      </c>
      <c r="I10" s="29" t="s">
        <v>137</v>
      </c>
      <c r="J10" s="29" t="s">
        <v>145</v>
      </c>
      <c r="K10" s="29" t="s">
        <v>145</v>
      </c>
      <c r="L10" s="29" t="s">
        <v>145</v>
      </c>
      <c r="M10" s="96" t="s">
        <v>145</v>
      </c>
      <c r="N10" s="32" t="s">
        <v>72</v>
      </c>
      <c r="O10" s="32" t="s">
        <v>72</v>
      </c>
      <c r="Q10" s="60"/>
    </row>
    <row r="11" spans="1:17" s="2" customFormat="1" ht="15" x14ac:dyDescent="0.25">
      <c r="A11" s="3"/>
      <c r="B11" s="3" t="s">
        <v>155</v>
      </c>
      <c r="C11" s="3" t="s">
        <v>4</v>
      </c>
      <c r="D11" s="29"/>
      <c r="E11" s="29" t="s">
        <v>129</v>
      </c>
      <c r="F11" s="29" t="s">
        <v>148</v>
      </c>
      <c r="G11" s="29" t="s">
        <v>148</v>
      </c>
      <c r="H11" s="29" t="s">
        <v>129</v>
      </c>
      <c r="I11" s="29" t="s">
        <v>129</v>
      </c>
      <c r="L11" s="32" t="s">
        <v>220</v>
      </c>
      <c r="M11" s="97" t="s">
        <v>239</v>
      </c>
      <c r="N11" s="29" t="s">
        <v>138</v>
      </c>
      <c r="O11" s="29" t="s">
        <v>144</v>
      </c>
      <c r="Q11" s="60"/>
    </row>
    <row r="12" spans="1:17" ht="15" customHeight="1" x14ac:dyDescent="0.2">
      <c r="D12" s="6"/>
      <c r="E12" s="6"/>
      <c r="F12" s="56" t="s">
        <v>146</v>
      </c>
      <c r="G12" s="29" t="s">
        <v>147</v>
      </c>
      <c r="H12" s="56" t="s">
        <v>146</v>
      </c>
      <c r="I12" s="29" t="s">
        <v>147</v>
      </c>
      <c r="J12" s="29" t="s">
        <v>146</v>
      </c>
      <c r="K12" s="29" t="s">
        <v>147</v>
      </c>
      <c r="L12" s="29" t="s">
        <v>147</v>
      </c>
      <c r="M12" s="96" t="s">
        <v>147</v>
      </c>
      <c r="N12" s="29" t="s">
        <v>147</v>
      </c>
      <c r="O12" s="29" t="s">
        <v>147</v>
      </c>
    </row>
    <row r="13" spans="1:17" ht="8.25" customHeight="1" x14ac:dyDescent="0.2">
      <c r="D13" s="6"/>
      <c r="E13" s="6"/>
      <c r="F13" s="6"/>
      <c r="G13" s="6"/>
      <c r="H13" s="6"/>
      <c r="I13" s="6"/>
      <c r="J13" s="6"/>
      <c r="K13" s="6"/>
      <c r="L13" s="6"/>
      <c r="M13" s="98"/>
    </row>
    <row r="14" spans="1:17" ht="15" x14ac:dyDescent="0.25">
      <c r="B14" s="77">
        <v>2101</v>
      </c>
      <c r="C14" s="2" t="s">
        <v>156</v>
      </c>
      <c r="D14" s="6"/>
      <c r="E14" s="6"/>
    </row>
    <row r="15" spans="1:17" x14ac:dyDescent="0.2">
      <c r="B15" s="4" t="s">
        <v>50</v>
      </c>
      <c r="C15" s="4" t="s">
        <v>159</v>
      </c>
      <c r="D15" s="6"/>
      <c r="E15" s="6"/>
      <c r="H15" s="6"/>
      <c r="I15" s="6"/>
      <c r="J15" s="6"/>
      <c r="K15" s="6"/>
      <c r="L15" s="6"/>
      <c r="M15" s="98"/>
    </row>
    <row r="16" spans="1:17" x14ac:dyDescent="0.2">
      <c r="B16" s="5">
        <v>48005</v>
      </c>
      <c r="C16" s="4" t="s">
        <v>158</v>
      </c>
      <c r="D16" s="6"/>
      <c r="E16" s="6"/>
      <c r="F16" s="6"/>
      <c r="G16" s="6"/>
      <c r="H16" s="6"/>
      <c r="I16" s="6"/>
      <c r="J16" s="6"/>
      <c r="K16" s="6"/>
      <c r="L16" s="6"/>
      <c r="M16" s="98"/>
    </row>
    <row r="17" spans="2:18" ht="15" x14ac:dyDescent="0.25">
      <c r="B17" s="18">
        <v>3</v>
      </c>
      <c r="C17" s="19" t="s">
        <v>5</v>
      </c>
      <c r="D17" s="20">
        <f t="shared" ref="D17:N17" si="0">D18+D23</f>
        <v>245064</v>
      </c>
      <c r="E17" s="20">
        <f t="shared" si="0"/>
        <v>237048</v>
      </c>
      <c r="F17" s="20">
        <f t="shared" si="0"/>
        <v>237048.02</v>
      </c>
      <c r="G17" s="20">
        <f t="shared" si="0"/>
        <v>31462</v>
      </c>
      <c r="H17" s="20">
        <f t="shared" si="0"/>
        <v>237048</v>
      </c>
      <c r="I17" s="20">
        <f t="shared" si="0"/>
        <v>31462</v>
      </c>
      <c r="J17" s="20">
        <f t="shared" ref="J17" si="1">J18+J23</f>
        <v>237050.43900000001</v>
      </c>
      <c r="K17" s="20">
        <f t="shared" si="0"/>
        <v>31462</v>
      </c>
      <c r="L17" s="20">
        <f t="shared" ref="L17:M17" si="2">L18+L23</f>
        <v>29513.16</v>
      </c>
      <c r="M17" s="20">
        <f t="shared" si="2"/>
        <v>29513.16</v>
      </c>
      <c r="N17" s="20">
        <f t="shared" si="0"/>
        <v>31462</v>
      </c>
      <c r="O17" s="20">
        <f>N17</f>
        <v>31462</v>
      </c>
      <c r="R17" s="78"/>
    </row>
    <row r="18" spans="2:18" ht="15" x14ac:dyDescent="0.25">
      <c r="B18" s="79">
        <v>32</v>
      </c>
      <c r="C18" s="80" t="s">
        <v>9</v>
      </c>
      <c r="D18" s="47">
        <f t="shared" ref="D18:K18" si="3">SUM(D19:D22)</f>
        <v>239064</v>
      </c>
      <c r="E18" s="47">
        <f t="shared" si="3"/>
        <v>231048</v>
      </c>
      <c r="F18" s="47">
        <f t="shared" si="3"/>
        <v>231048.02</v>
      </c>
      <c r="G18" s="47">
        <f t="shared" si="3"/>
        <v>30665.66</v>
      </c>
      <c r="H18" s="47">
        <f t="shared" si="3"/>
        <v>231048</v>
      </c>
      <c r="I18" s="47">
        <f t="shared" si="3"/>
        <v>30665.66</v>
      </c>
      <c r="J18" s="47">
        <f t="shared" ref="J18" si="4">SUM(J19:J22)</f>
        <v>231050.41527000003</v>
      </c>
      <c r="K18" s="47">
        <f t="shared" si="3"/>
        <v>30665.66</v>
      </c>
      <c r="L18" s="47">
        <f t="shared" ref="L18:M18" si="5">SUM(L19:L22)</f>
        <v>28716.82</v>
      </c>
      <c r="M18" s="47">
        <f t="shared" si="5"/>
        <v>28628.27</v>
      </c>
      <c r="N18" s="47">
        <v>30665.66</v>
      </c>
      <c r="O18" s="47">
        <f>N18</f>
        <v>30665.66</v>
      </c>
      <c r="R18" s="78"/>
    </row>
    <row r="19" spans="2:18" hidden="1" x14ac:dyDescent="0.2">
      <c r="B19" s="9">
        <v>321</v>
      </c>
      <c r="C19" s="10" t="s">
        <v>10</v>
      </c>
      <c r="D19" s="34">
        <v>29000</v>
      </c>
      <c r="E19" s="34">
        <v>18384</v>
      </c>
      <c r="F19" s="34">
        <v>16176.71</v>
      </c>
      <c r="G19" s="34">
        <v>2654.46</v>
      </c>
      <c r="H19" s="34">
        <v>20000</v>
      </c>
      <c r="I19" s="34">
        <v>2654.46</v>
      </c>
      <c r="J19" s="34">
        <f>K19*7.5345</f>
        <v>20000.028870000002</v>
      </c>
      <c r="K19" s="34">
        <v>2654.46</v>
      </c>
      <c r="L19" s="34">
        <v>2654.46</v>
      </c>
      <c r="M19" s="34">
        <v>3697.46</v>
      </c>
      <c r="N19" s="10"/>
      <c r="O19" s="10"/>
      <c r="R19" s="78"/>
    </row>
    <row r="20" spans="2:18" hidden="1" x14ac:dyDescent="0.2">
      <c r="B20" s="9">
        <v>322</v>
      </c>
      <c r="C20" s="10" t="s">
        <v>11</v>
      </c>
      <c r="D20" s="34">
        <v>101000</v>
      </c>
      <c r="E20" s="34">
        <v>105469</v>
      </c>
      <c r="F20" s="34">
        <v>102321.39</v>
      </c>
      <c r="G20" s="34">
        <v>12933.9</v>
      </c>
      <c r="H20" s="34">
        <v>97448</v>
      </c>
      <c r="I20" s="34">
        <v>12933.9</v>
      </c>
      <c r="J20" s="34">
        <f t="shared" ref="J20:J24" si="6">K20*7.5345</f>
        <v>97450.469550000009</v>
      </c>
      <c r="K20" s="34">
        <v>12933.9</v>
      </c>
      <c r="L20" s="34">
        <v>11485.06</v>
      </c>
      <c r="M20" s="34">
        <v>12892.38</v>
      </c>
      <c r="N20" s="10"/>
      <c r="O20" s="10"/>
      <c r="R20" s="78"/>
    </row>
    <row r="21" spans="2:18" hidden="1" x14ac:dyDescent="0.2">
      <c r="B21" s="9">
        <v>323</v>
      </c>
      <c r="C21" s="10" t="s">
        <v>12</v>
      </c>
      <c r="D21" s="34">
        <v>91964</v>
      </c>
      <c r="E21" s="34">
        <v>90095</v>
      </c>
      <c r="F21" s="34">
        <v>92868.02</v>
      </c>
      <c r="G21" s="34">
        <v>12409.57</v>
      </c>
      <c r="H21" s="34">
        <v>93500</v>
      </c>
      <c r="I21" s="34">
        <v>12409.57</v>
      </c>
      <c r="J21" s="34">
        <f t="shared" si="6"/>
        <v>93499.905165000004</v>
      </c>
      <c r="K21" s="34">
        <v>12409.57</v>
      </c>
      <c r="L21" s="34">
        <v>11909.57</v>
      </c>
      <c r="M21" s="34">
        <v>10089.540000000001</v>
      </c>
      <c r="N21" s="10"/>
      <c r="O21" s="10"/>
      <c r="R21" s="78"/>
    </row>
    <row r="22" spans="2:18" hidden="1" x14ac:dyDescent="0.2">
      <c r="B22" s="9">
        <v>329</v>
      </c>
      <c r="C22" s="10" t="s">
        <v>51</v>
      </c>
      <c r="D22" s="34">
        <v>17100</v>
      </c>
      <c r="E22" s="34">
        <v>17100</v>
      </c>
      <c r="F22" s="34">
        <v>19681.900000000001</v>
      </c>
      <c r="G22" s="34">
        <v>2667.73</v>
      </c>
      <c r="H22" s="34">
        <v>20100</v>
      </c>
      <c r="I22" s="34">
        <v>2667.73</v>
      </c>
      <c r="J22" s="34">
        <f t="shared" si="6"/>
        <v>20100.011685000001</v>
      </c>
      <c r="K22" s="34">
        <v>2667.73</v>
      </c>
      <c r="L22" s="34">
        <v>2667.73</v>
      </c>
      <c r="M22" s="34">
        <v>1948.89</v>
      </c>
      <c r="N22" s="10"/>
      <c r="O22" s="10"/>
      <c r="R22" s="78"/>
    </row>
    <row r="23" spans="2:18" ht="15" x14ac:dyDescent="0.25">
      <c r="B23" s="79">
        <v>34</v>
      </c>
      <c r="C23" s="80" t="s">
        <v>52</v>
      </c>
      <c r="D23" s="47">
        <f t="shared" ref="D23:M23" si="7">D24</f>
        <v>6000</v>
      </c>
      <c r="E23" s="47">
        <f t="shared" si="7"/>
        <v>6000</v>
      </c>
      <c r="F23" s="47">
        <f t="shared" si="7"/>
        <v>6000</v>
      </c>
      <c r="G23" s="47">
        <f t="shared" si="7"/>
        <v>796.34</v>
      </c>
      <c r="H23" s="47">
        <f t="shared" si="7"/>
        <v>6000</v>
      </c>
      <c r="I23" s="47">
        <f t="shared" si="7"/>
        <v>796.34</v>
      </c>
      <c r="J23" s="47">
        <f t="shared" si="7"/>
        <v>6000.0237300000008</v>
      </c>
      <c r="K23" s="47">
        <f t="shared" si="7"/>
        <v>796.34</v>
      </c>
      <c r="L23" s="47">
        <f t="shared" si="7"/>
        <v>796.34</v>
      </c>
      <c r="M23" s="47">
        <f t="shared" si="7"/>
        <v>884.89</v>
      </c>
      <c r="N23" s="47">
        <v>796.34</v>
      </c>
      <c r="O23" s="47">
        <f>N23</f>
        <v>796.34</v>
      </c>
      <c r="R23" s="78"/>
    </row>
    <row r="24" spans="2:18" hidden="1" x14ac:dyDescent="0.2">
      <c r="B24" s="9">
        <v>343</v>
      </c>
      <c r="C24" s="10" t="s">
        <v>53</v>
      </c>
      <c r="D24" s="34">
        <v>6000</v>
      </c>
      <c r="E24" s="34">
        <v>6000</v>
      </c>
      <c r="F24" s="34">
        <v>6000</v>
      </c>
      <c r="G24" s="34">
        <v>796.34</v>
      </c>
      <c r="H24" s="34">
        <v>6000</v>
      </c>
      <c r="I24" s="34">
        <v>796.34</v>
      </c>
      <c r="J24" s="34">
        <f t="shared" si="6"/>
        <v>6000.0237300000008</v>
      </c>
      <c r="K24" s="34">
        <v>796.34</v>
      </c>
      <c r="L24" s="34">
        <v>796.34</v>
      </c>
      <c r="M24" s="102">
        <v>884.89</v>
      </c>
      <c r="R24" s="78"/>
    </row>
    <row r="25" spans="2:18" x14ac:dyDescent="0.2">
      <c r="B25" s="4" t="s">
        <v>47</v>
      </c>
      <c r="C25" s="4" t="s">
        <v>160</v>
      </c>
      <c r="D25" s="6"/>
      <c r="E25" s="6"/>
      <c r="F25" s="6"/>
      <c r="G25" s="6"/>
      <c r="H25" s="6"/>
      <c r="I25" s="6"/>
      <c r="J25" s="6"/>
      <c r="K25" s="6"/>
      <c r="L25" s="6"/>
      <c r="M25" s="98"/>
    </row>
    <row r="26" spans="2:18" ht="15" x14ac:dyDescent="0.25">
      <c r="B26" s="5">
        <v>48005</v>
      </c>
      <c r="C26" s="4" t="s">
        <v>158</v>
      </c>
      <c r="D26" s="33"/>
      <c r="E26" s="33"/>
      <c r="H26" s="33"/>
      <c r="I26" s="33"/>
      <c r="J26" s="33"/>
      <c r="K26" s="33"/>
      <c r="L26" s="33"/>
      <c r="M26" s="103"/>
      <c r="N26" s="40"/>
      <c r="O26" s="40"/>
      <c r="R26" s="78"/>
    </row>
    <row r="27" spans="2:18" ht="15" x14ac:dyDescent="0.25">
      <c r="B27" s="18">
        <v>3</v>
      </c>
      <c r="C27" s="19" t="s">
        <v>5</v>
      </c>
      <c r="D27" s="20">
        <f t="shared" ref="D27:K27" si="8">D28+D31</f>
        <v>376890</v>
      </c>
      <c r="E27" s="20">
        <f t="shared" si="8"/>
        <v>312923.55</v>
      </c>
      <c r="F27" s="20">
        <f t="shared" si="8"/>
        <v>311330.74</v>
      </c>
      <c r="G27" s="20">
        <f t="shared" si="8"/>
        <v>48424</v>
      </c>
      <c r="H27" s="20">
        <f t="shared" si="8"/>
        <v>364850.46</v>
      </c>
      <c r="I27" s="20">
        <f t="shared" si="8"/>
        <v>48424</v>
      </c>
      <c r="J27" s="20">
        <f t="shared" ref="J27" si="9">J28+J31</f>
        <v>364850.63</v>
      </c>
      <c r="K27" s="20">
        <f t="shared" si="8"/>
        <v>48424</v>
      </c>
      <c r="L27" s="20">
        <f t="shared" ref="L27:M27" si="10">L28+L31</f>
        <v>45765.619999999995</v>
      </c>
      <c r="M27" s="20">
        <f t="shared" si="10"/>
        <v>71100.490000000005</v>
      </c>
      <c r="N27" s="20">
        <f>SUM(N28:N31)</f>
        <v>48424</v>
      </c>
      <c r="O27" s="20">
        <f>N27</f>
        <v>48424</v>
      </c>
      <c r="R27" s="78"/>
    </row>
    <row r="28" spans="2:18" ht="15" x14ac:dyDescent="0.25">
      <c r="B28" s="79">
        <v>32</v>
      </c>
      <c r="C28" s="80" t="s">
        <v>9</v>
      </c>
      <c r="D28" s="47">
        <f t="shared" ref="D28:K28" si="11">SUM(D29:D30)</f>
        <v>8500</v>
      </c>
      <c r="E28" s="47">
        <f t="shared" si="11"/>
        <v>10000</v>
      </c>
      <c r="F28" s="47">
        <f t="shared" si="11"/>
        <v>9500</v>
      </c>
      <c r="G28" s="47">
        <f t="shared" si="11"/>
        <v>2866.81</v>
      </c>
      <c r="H28" s="47">
        <f t="shared" si="11"/>
        <v>21600</v>
      </c>
      <c r="I28" s="47">
        <f t="shared" si="11"/>
        <v>2866.81</v>
      </c>
      <c r="J28" s="47">
        <f t="shared" ref="J28" si="12">SUM(J29:J30)</f>
        <v>21600</v>
      </c>
      <c r="K28" s="47">
        <f t="shared" si="11"/>
        <v>2866.81</v>
      </c>
      <c r="L28" s="47">
        <f t="shared" ref="L28:M28" si="13">SUM(L29:L30)</f>
        <v>2229.7800000000002</v>
      </c>
      <c r="M28" s="47">
        <f t="shared" si="13"/>
        <v>2548.3200000000002</v>
      </c>
      <c r="N28" s="47">
        <v>2866.81</v>
      </c>
      <c r="O28" s="47">
        <f>N28</f>
        <v>2866.81</v>
      </c>
      <c r="R28" s="78"/>
    </row>
    <row r="29" spans="2:18" hidden="1" x14ac:dyDescent="0.2">
      <c r="B29" s="9">
        <v>322</v>
      </c>
      <c r="C29" s="10" t="s">
        <v>11</v>
      </c>
      <c r="D29" s="34"/>
      <c r="E29" s="34"/>
      <c r="F29" s="34"/>
      <c r="G29" s="34"/>
      <c r="H29" s="34"/>
      <c r="I29" s="34"/>
      <c r="J29" s="34">
        <f t="shared" ref="J29" si="14">K29*7.5345</f>
        <v>0</v>
      </c>
      <c r="K29" s="34">
        <v>0</v>
      </c>
      <c r="L29" s="34">
        <v>0</v>
      </c>
      <c r="M29" s="34">
        <v>0</v>
      </c>
      <c r="N29" s="34"/>
      <c r="O29" s="34"/>
      <c r="R29" s="78"/>
    </row>
    <row r="30" spans="2:18" hidden="1" x14ac:dyDescent="0.2">
      <c r="B30" s="9">
        <v>323</v>
      </c>
      <c r="C30" s="10" t="s">
        <v>12</v>
      </c>
      <c r="D30" s="34">
        <v>8500</v>
      </c>
      <c r="E30" s="34">
        <v>10000</v>
      </c>
      <c r="F30" s="34">
        <v>9500</v>
      </c>
      <c r="G30" s="34">
        <v>2866.81</v>
      </c>
      <c r="H30" s="34">
        <v>21600</v>
      </c>
      <c r="I30" s="34">
        <v>2866.81</v>
      </c>
      <c r="J30" s="34">
        <v>21600</v>
      </c>
      <c r="K30" s="34">
        <v>2866.81</v>
      </c>
      <c r="L30" s="34">
        <v>2229.7800000000002</v>
      </c>
      <c r="M30" s="34">
        <v>2548.3200000000002</v>
      </c>
      <c r="N30" s="10"/>
      <c r="O30" s="10"/>
      <c r="R30" s="78"/>
    </row>
    <row r="31" spans="2:18" ht="15" x14ac:dyDescent="0.25">
      <c r="B31" s="79">
        <v>37</v>
      </c>
      <c r="C31" s="81" t="s">
        <v>119</v>
      </c>
      <c r="D31" s="47">
        <f t="shared" ref="D31:M31" si="15">D32</f>
        <v>368390</v>
      </c>
      <c r="E31" s="47">
        <f t="shared" si="15"/>
        <v>302923.55</v>
      </c>
      <c r="F31" s="47">
        <f t="shared" si="15"/>
        <v>301830.74</v>
      </c>
      <c r="G31" s="47">
        <f t="shared" si="15"/>
        <v>45557.19</v>
      </c>
      <c r="H31" s="47">
        <f t="shared" si="15"/>
        <v>343250.46</v>
      </c>
      <c r="I31" s="47">
        <f t="shared" si="15"/>
        <v>45557.19</v>
      </c>
      <c r="J31" s="47">
        <f t="shared" si="15"/>
        <v>343250.63</v>
      </c>
      <c r="K31" s="47">
        <f t="shared" si="15"/>
        <v>45557.19</v>
      </c>
      <c r="L31" s="47">
        <f t="shared" si="15"/>
        <v>43535.839999999997</v>
      </c>
      <c r="M31" s="47">
        <f t="shared" si="15"/>
        <v>68552.17</v>
      </c>
      <c r="N31" s="47">
        <v>45557.19</v>
      </c>
      <c r="O31" s="47">
        <f>N31</f>
        <v>45557.19</v>
      </c>
      <c r="R31" s="78"/>
    </row>
    <row r="32" spans="2:18" hidden="1" x14ac:dyDescent="0.2">
      <c r="B32" s="9">
        <v>372</v>
      </c>
      <c r="C32" s="10" t="s">
        <v>55</v>
      </c>
      <c r="D32" s="34">
        <v>368390</v>
      </c>
      <c r="E32" s="34">
        <v>302923.55</v>
      </c>
      <c r="F32" s="34">
        <v>301830.74</v>
      </c>
      <c r="G32" s="34">
        <v>45557.19</v>
      </c>
      <c r="H32" s="34">
        <v>343250.46</v>
      </c>
      <c r="I32" s="34">
        <v>45557.19</v>
      </c>
      <c r="J32" s="34">
        <v>343250.63</v>
      </c>
      <c r="K32" s="34">
        <v>45557.19</v>
      </c>
      <c r="L32" s="34">
        <v>43535.839999999997</v>
      </c>
      <c r="M32" s="102">
        <v>68552.17</v>
      </c>
      <c r="R32" s="78"/>
    </row>
    <row r="33" spans="1:18" x14ac:dyDescent="0.2">
      <c r="B33" s="4" t="s">
        <v>93</v>
      </c>
      <c r="C33" s="51" t="s">
        <v>161</v>
      </c>
      <c r="D33" s="23"/>
      <c r="E33" s="23"/>
      <c r="F33" s="23"/>
      <c r="G33" s="23"/>
      <c r="H33" s="23"/>
      <c r="I33" s="23"/>
      <c r="J33" s="23"/>
      <c r="K33" s="23"/>
      <c r="L33" s="23"/>
      <c r="M33" s="104"/>
      <c r="R33" s="78"/>
    </row>
    <row r="34" spans="1:18" x14ac:dyDescent="0.2">
      <c r="B34" s="82">
        <v>32300</v>
      </c>
      <c r="C34" s="51" t="s">
        <v>162</v>
      </c>
      <c r="D34" s="23"/>
      <c r="E34" s="23"/>
      <c r="H34" s="23"/>
      <c r="I34" s="23"/>
      <c r="J34" s="23"/>
      <c r="K34" s="23"/>
      <c r="L34" s="23"/>
      <c r="M34" s="104"/>
      <c r="R34" s="78"/>
    </row>
    <row r="35" spans="1:18" ht="15" x14ac:dyDescent="0.25">
      <c r="B35" s="18">
        <v>3</v>
      </c>
      <c r="C35" s="19" t="s">
        <v>5</v>
      </c>
      <c r="D35" s="20">
        <f t="shared" ref="D35:K35" si="16">D36+D39+D45</f>
        <v>125000</v>
      </c>
      <c r="E35" s="20">
        <f t="shared" si="16"/>
        <v>85000</v>
      </c>
      <c r="F35" s="20">
        <f t="shared" si="16"/>
        <v>83239.350000000006</v>
      </c>
      <c r="G35" s="20">
        <f t="shared" si="16"/>
        <v>11047.760302608003</v>
      </c>
      <c r="H35" s="20">
        <f t="shared" si="16"/>
        <v>100000</v>
      </c>
      <c r="I35" s="20">
        <f t="shared" si="16"/>
        <v>13272.280841462605</v>
      </c>
      <c r="J35" s="20">
        <f t="shared" ref="J35" si="17">J36+J39+J45</f>
        <v>99982.823720000015</v>
      </c>
      <c r="K35" s="20">
        <f t="shared" si="16"/>
        <v>13270.000000000002</v>
      </c>
      <c r="L35" s="20">
        <f t="shared" ref="L35:M35" si="18">L36+L39+L45</f>
        <v>13270.000000000002</v>
      </c>
      <c r="M35" s="20">
        <f t="shared" si="18"/>
        <v>19000</v>
      </c>
      <c r="N35" s="20">
        <f>SUM(N36:N45)</f>
        <v>13270.000000000002</v>
      </c>
      <c r="O35" s="20">
        <f>N35</f>
        <v>13270.000000000002</v>
      </c>
      <c r="R35" s="78"/>
    </row>
    <row r="36" spans="1:18" ht="15" x14ac:dyDescent="0.25">
      <c r="B36" s="83">
        <v>31</v>
      </c>
      <c r="C36" s="81" t="s">
        <v>6</v>
      </c>
      <c r="D36" s="45">
        <f t="shared" ref="D36:K36" si="19">SUM(D37:D38)</f>
        <v>2330</v>
      </c>
      <c r="E36" s="45">
        <f t="shared" si="19"/>
        <v>2330</v>
      </c>
      <c r="F36" s="45">
        <f t="shared" si="19"/>
        <v>424.41</v>
      </c>
      <c r="G36" s="45">
        <f t="shared" si="19"/>
        <v>56.328887119251441</v>
      </c>
      <c r="H36" s="45">
        <f t="shared" si="19"/>
        <v>1165</v>
      </c>
      <c r="I36" s="45">
        <f t="shared" si="19"/>
        <v>154.62207180303935</v>
      </c>
      <c r="J36" s="45">
        <f t="shared" ref="J36" si="20">SUM(J37:J38)</f>
        <v>1164.9843900000001</v>
      </c>
      <c r="K36" s="45">
        <f t="shared" si="19"/>
        <v>154.62</v>
      </c>
      <c r="L36" s="45">
        <f t="shared" ref="L36:M36" si="21">SUM(L37:L38)</f>
        <v>154.62</v>
      </c>
      <c r="M36" s="45">
        <f t="shared" si="21"/>
        <v>58.25</v>
      </c>
      <c r="N36" s="47">
        <v>154.62</v>
      </c>
      <c r="O36" s="47">
        <f>N36</f>
        <v>154.62</v>
      </c>
      <c r="R36" s="78"/>
    </row>
    <row r="37" spans="1:18" ht="15" hidden="1" x14ac:dyDescent="0.25">
      <c r="B37" s="38">
        <v>311</v>
      </c>
      <c r="C37" s="39" t="s">
        <v>7</v>
      </c>
      <c r="D37" s="13">
        <v>2000</v>
      </c>
      <c r="E37" s="13">
        <v>2000</v>
      </c>
      <c r="F37" s="13">
        <v>364.3</v>
      </c>
      <c r="G37" s="13">
        <f t="shared" ref="G37:G46" si="22">F37/7.5345</f>
        <v>48.35091910544827</v>
      </c>
      <c r="H37" s="13">
        <v>1000</v>
      </c>
      <c r="I37" s="13">
        <f>H37/7.5345</f>
        <v>132.72280841462606</v>
      </c>
      <c r="J37" s="34">
        <f t="shared" ref="J37:J38" si="23">K37*7.5345</f>
        <v>999.97883999999999</v>
      </c>
      <c r="K37" s="34">
        <v>132.72</v>
      </c>
      <c r="L37" s="34">
        <v>132.72</v>
      </c>
      <c r="M37" s="34">
        <v>50</v>
      </c>
      <c r="N37" s="47"/>
      <c r="O37" s="47"/>
      <c r="R37" s="78"/>
    </row>
    <row r="38" spans="1:18" ht="15" hidden="1" x14ac:dyDescent="0.25">
      <c r="B38" s="38">
        <v>313</v>
      </c>
      <c r="C38" s="39" t="s">
        <v>8</v>
      </c>
      <c r="D38" s="13">
        <v>330</v>
      </c>
      <c r="E38" s="13">
        <v>330</v>
      </c>
      <c r="F38" s="13">
        <v>60.11</v>
      </c>
      <c r="G38" s="13">
        <f t="shared" si="22"/>
        <v>7.9779680138031717</v>
      </c>
      <c r="H38" s="13">
        <v>165</v>
      </c>
      <c r="I38" s="13">
        <f>H38/7.5345</f>
        <v>21.899263388413299</v>
      </c>
      <c r="J38" s="34">
        <f t="shared" si="23"/>
        <v>165.00555</v>
      </c>
      <c r="K38" s="34">
        <v>21.9</v>
      </c>
      <c r="L38" s="34">
        <v>21.9</v>
      </c>
      <c r="M38" s="34">
        <v>8.25</v>
      </c>
      <c r="N38" s="47"/>
      <c r="O38" s="47"/>
      <c r="R38" s="78"/>
    </row>
    <row r="39" spans="1:18" ht="15" x14ac:dyDescent="0.25">
      <c r="B39" s="83">
        <v>32</v>
      </c>
      <c r="C39" s="81" t="s">
        <v>9</v>
      </c>
      <c r="D39" s="45">
        <f t="shared" ref="D39:K39" si="24">SUM(D40:D44)</f>
        <v>122570</v>
      </c>
      <c r="E39" s="45">
        <f t="shared" si="24"/>
        <v>82570</v>
      </c>
      <c r="F39" s="45">
        <f t="shared" si="24"/>
        <v>82806.19</v>
      </c>
      <c r="G39" s="45">
        <f t="shared" si="24"/>
        <v>10990.270090915124</v>
      </c>
      <c r="H39" s="45">
        <f t="shared" si="24"/>
        <v>98725</v>
      </c>
      <c r="I39" s="45">
        <f t="shared" si="24"/>
        <v>13103.059260733957</v>
      </c>
      <c r="J39" s="45">
        <f t="shared" ref="J39" si="25">SUM(J40:J44)</f>
        <v>98707.835630000016</v>
      </c>
      <c r="K39" s="45">
        <f t="shared" si="24"/>
        <v>13100.78</v>
      </c>
      <c r="L39" s="45">
        <f t="shared" ref="L39:M39" si="26">SUM(L40:L44)</f>
        <v>13100.78</v>
      </c>
      <c r="M39" s="45">
        <f t="shared" si="26"/>
        <v>18911.75</v>
      </c>
      <c r="N39" s="47">
        <v>13100.78</v>
      </c>
      <c r="O39" s="47">
        <f>N39</f>
        <v>13100.78</v>
      </c>
      <c r="R39" s="78"/>
    </row>
    <row r="40" spans="1:18" ht="15" hidden="1" x14ac:dyDescent="0.25">
      <c r="B40" s="38">
        <v>321</v>
      </c>
      <c r="C40" s="39" t="s">
        <v>10</v>
      </c>
      <c r="D40" s="13">
        <v>1670</v>
      </c>
      <c r="E40" s="13">
        <v>1670</v>
      </c>
      <c r="F40" s="13">
        <v>3083.32</v>
      </c>
      <c r="G40" s="13">
        <f t="shared" si="22"/>
        <v>409.22688964098478</v>
      </c>
      <c r="H40" s="13">
        <v>1600</v>
      </c>
      <c r="I40" s="13">
        <f>H40/7.5345</f>
        <v>212.35649346340168</v>
      </c>
      <c r="J40" s="34">
        <v>1600.03</v>
      </c>
      <c r="K40" s="34">
        <v>212.36</v>
      </c>
      <c r="L40" s="34">
        <v>212.36</v>
      </c>
      <c r="M40" s="34">
        <v>180</v>
      </c>
      <c r="N40" s="47"/>
      <c r="O40" s="47"/>
      <c r="R40" s="78"/>
    </row>
    <row r="41" spans="1:18" hidden="1" x14ac:dyDescent="0.2">
      <c r="A41" s="82"/>
      <c r="B41" s="38">
        <v>322</v>
      </c>
      <c r="C41" s="39" t="s">
        <v>11</v>
      </c>
      <c r="D41" s="13">
        <v>52500</v>
      </c>
      <c r="E41" s="13">
        <v>32500</v>
      </c>
      <c r="F41" s="13">
        <v>29858.19</v>
      </c>
      <c r="G41" s="13">
        <f t="shared" si="22"/>
        <v>3962.8628309775031</v>
      </c>
      <c r="H41" s="13">
        <v>45000</v>
      </c>
      <c r="I41" s="13">
        <f>H41/7.5345</f>
        <v>5972.5263786581718</v>
      </c>
      <c r="J41" s="34">
        <v>45000.03</v>
      </c>
      <c r="K41" s="34">
        <v>5972.53</v>
      </c>
      <c r="L41" s="34">
        <v>5972.53</v>
      </c>
      <c r="M41" s="34">
        <v>10055.75</v>
      </c>
      <c r="N41" s="10"/>
      <c r="O41" s="34"/>
      <c r="R41" s="78"/>
    </row>
    <row r="42" spans="1:18" hidden="1" x14ac:dyDescent="0.2">
      <c r="B42" s="38">
        <v>323</v>
      </c>
      <c r="C42" s="39" t="s">
        <v>12</v>
      </c>
      <c r="D42" s="13">
        <v>55000</v>
      </c>
      <c r="E42" s="13">
        <v>35000</v>
      </c>
      <c r="F42" s="13">
        <v>44250.04</v>
      </c>
      <c r="G42" s="13">
        <f t="shared" si="22"/>
        <v>5872.9895812595396</v>
      </c>
      <c r="H42" s="13">
        <v>45725</v>
      </c>
      <c r="I42" s="13">
        <f>H42/7.5345</f>
        <v>6068.7504147587761</v>
      </c>
      <c r="J42" s="34">
        <v>45707.82</v>
      </c>
      <c r="K42" s="34">
        <v>6066.47</v>
      </c>
      <c r="L42" s="34">
        <v>6066.47</v>
      </c>
      <c r="M42" s="34">
        <v>7866</v>
      </c>
      <c r="N42" s="10"/>
      <c r="O42" s="34"/>
      <c r="R42" s="78"/>
    </row>
    <row r="43" spans="1:18" hidden="1" x14ac:dyDescent="0.2">
      <c r="B43" s="38">
        <v>324</v>
      </c>
      <c r="C43" s="39" t="s">
        <v>91</v>
      </c>
      <c r="D43" s="13">
        <v>200</v>
      </c>
      <c r="E43" s="13">
        <v>200</v>
      </c>
      <c r="F43" s="13">
        <v>0</v>
      </c>
      <c r="G43" s="13">
        <f t="shared" si="22"/>
        <v>0</v>
      </c>
      <c r="H43" s="13">
        <v>200</v>
      </c>
      <c r="I43" s="13">
        <f>H43/7.5345</f>
        <v>26.54456168292521</v>
      </c>
      <c r="J43" s="34">
        <f t="shared" ref="J43:J46" si="27">K43*7.5345</f>
        <v>199.96563</v>
      </c>
      <c r="K43" s="34">
        <v>26.54</v>
      </c>
      <c r="L43" s="34">
        <v>26.54</v>
      </c>
      <c r="M43" s="34">
        <v>0</v>
      </c>
      <c r="N43" s="10"/>
      <c r="O43" s="34"/>
      <c r="R43" s="78"/>
    </row>
    <row r="44" spans="1:18" hidden="1" x14ac:dyDescent="0.2">
      <c r="B44" s="38">
        <v>329</v>
      </c>
      <c r="C44" s="39" t="s">
        <v>51</v>
      </c>
      <c r="D44" s="13">
        <v>13200</v>
      </c>
      <c r="E44" s="13">
        <v>13200</v>
      </c>
      <c r="F44" s="13">
        <v>5614.64</v>
      </c>
      <c r="G44" s="13">
        <f t="shared" si="22"/>
        <v>745.19078903709601</v>
      </c>
      <c r="H44" s="13">
        <v>6200</v>
      </c>
      <c r="I44" s="13">
        <f>H44/7.5345</f>
        <v>822.88141217068153</v>
      </c>
      <c r="J44" s="34">
        <v>6199.99</v>
      </c>
      <c r="K44" s="34">
        <v>822.88</v>
      </c>
      <c r="L44" s="34">
        <v>822.88</v>
      </c>
      <c r="M44" s="34">
        <v>810</v>
      </c>
      <c r="N44" s="10"/>
      <c r="O44" s="34"/>
      <c r="R44" s="78"/>
    </row>
    <row r="45" spans="1:18" ht="15" x14ac:dyDescent="0.25">
      <c r="B45" s="83">
        <v>34</v>
      </c>
      <c r="C45" s="81" t="s">
        <v>52</v>
      </c>
      <c r="D45" s="45">
        <f t="shared" ref="D45:M45" si="28">D46</f>
        <v>100</v>
      </c>
      <c r="E45" s="45">
        <f t="shared" si="28"/>
        <v>100</v>
      </c>
      <c r="F45" s="45">
        <f t="shared" si="28"/>
        <v>8.75</v>
      </c>
      <c r="G45" s="45">
        <f t="shared" si="28"/>
        <v>1.1613245736279778</v>
      </c>
      <c r="H45" s="45">
        <f t="shared" si="28"/>
        <v>110</v>
      </c>
      <c r="I45" s="45">
        <f t="shared" si="28"/>
        <v>14.599508925608864</v>
      </c>
      <c r="J45" s="45">
        <f t="shared" si="28"/>
        <v>110.00370000000001</v>
      </c>
      <c r="K45" s="45">
        <f t="shared" si="28"/>
        <v>14.6</v>
      </c>
      <c r="L45" s="45">
        <f t="shared" si="28"/>
        <v>14.6</v>
      </c>
      <c r="M45" s="45">
        <f t="shared" si="28"/>
        <v>30</v>
      </c>
      <c r="N45" s="47">
        <v>14.6</v>
      </c>
      <c r="O45" s="47">
        <f>N45</f>
        <v>14.6</v>
      </c>
      <c r="R45" s="78"/>
    </row>
    <row r="46" spans="1:18" hidden="1" x14ac:dyDescent="0.2">
      <c r="B46" s="38">
        <v>343</v>
      </c>
      <c r="C46" s="39" t="s">
        <v>53</v>
      </c>
      <c r="D46" s="13">
        <v>100</v>
      </c>
      <c r="E46" s="13">
        <v>100</v>
      </c>
      <c r="F46" s="13">
        <v>8.75</v>
      </c>
      <c r="G46" s="13">
        <f t="shared" si="22"/>
        <v>1.1613245736279778</v>
      </c>
      <c r="H46" s="13">
        <v>110</v>
      </c>
      <c r="I46" s="13">
        <f>H46/7.5345</f>
        <v>14.599508925608864</v>
      </c>
      <c r="J46" s="34">
        <f t="shared" si="27"/>
        <v>110.00370000000001</v>
      </c>
      <c r="K46" s="34">
        <v>14.6</v>
      </c>
      <c r="L46" s="34">
        <v>14.6</v>
      </c>
      <c r="M46" s="102">
        <v>30</v>
      </c>
      <c r="R46" s="78"/>
    </row>
    <row r="47" spans="1:18" x14ac:dyDescent="0.2">
      <c r="B47" s="5" t="s">
        <v>153</v>
      </c>
      <c r="C47" s="4" t="s">
        <v>154</v>
      </c>
      <c r="D47" s="6"/>
      <c r="E47" s="6"/>
      <c r="F47" s="6"/>
      <c r="G47" s="6"/>
      <c r="H47" s="6"/>
      <c r="I47" s="6"/>
      <c r="R47" s="78"/>
    </row>
    <row r="48" spans="1:18" x14ac:dyDescent="0.2">
      <c r="B48" s="5">
        <v>53082</v>
      </c>
      <c r="C48" s="4" t="s">
        <v>157</v>
      </c>
      <c r="D48" s="6"/>
      <c r="E48" s="6"/>
      <c r="H48" s="6"/>
      <c r="I48" s="6"/>
      <c r="J48" s="6"/>
      <c r="K48" s="6"/>
      <c r="L48" s="6"/>
      <c r="M48" s="98"/>
      <c r="R48" s="78"/>
    </row>
    <row r="49" spans="1:18" ht="15" x14ac:dyDescent="0.25">
      <c r="B49" s="18">
        <v>3</v>
      </c>
      <c r="C49" s="19" t="s">
        <v>5</v>
      </c>
      <c r="D49" s="20">
        <f t="shared" ref="D49:N49" si="29">D50+D54</f>
        <v>5777000</v>
      </c>
      <c r="E49" s="20">
        <f t="shared" si="29"/>
        <v>6395125</v>
      </c>
      <c r="F49" s="20">
        <f t="shared" si="29"/>
        <v>6254732.9300000006</v>
      </c>
      <c r="G49" s="20">
        <f t="shared" si="29"/>
        <v>870348.35266308312</v>
      </c>
      <c r="H49" s="20">
        <f t="shared" si="29"/>
        <v>6888000</v>
      </c>
      <c r="I49" s="20">
        <f t="shared" si="29"/>
        <v>940487.20991970261</v>
      </c>
      <c r="J49" s="20">
        <f t="shared" ref="J49" si="30">J50+J54</f>
        <v>7560870.75</v>
      </c>
      <c r="K49" s="20">
        <f t="shared" si="29"/>
        <v>1003500</v>
      </c>
      <c r="L49" s="20">
        <f>L50+L54+L57</f>
        <v>1061945</v>
      </c>
      <c r="M49" s="20">
        <f>M50+M54+M57</f>
        <v>1061945</v>
      </c>
      <c r="N49" s="20">
        <f t="shared" si="29"/>
        <v>1003500</v>
      </c>
      <c r="O49" s="20">
        <f>N49</f>
        <v>1003500</v>
      </c>
      <c r="R49" s="78"/>
    </row>
    <row r="50" spans="1:18" ht="15" x14ac:dyDescent="0.25">
      <c r="B50" s="79">
        <v>31</v>
      </c>
      <c r="C50" s="80" t="s">
        <v>6</v>
      </c>
      <c r="D50" s="47">
        <f t="shared" ref="D50:K50" si="31">SUM(D51:D53)</f>
        <v>5557500</v>
      </c>
      <c r="E50" s="47">
        <f t="shared" si="31"/>
        <v>6194800</v>
      </c>
      <c r="F50" s="47">
        <f t="shared" si="31"/>
        <v>6069538.7800000003</v>
      </c>
      <c r="G50" s="47">
        <f t="shared" si="31"/>
        <v>805566.23266308312</v>
      </c>
      <c r="H50" s="47">
        <f t="shared" si="31"/>
        <v>6598000</v>
      </c>
      <c r="I50" s="47">
        <f t="shared" si="31"/>
        <v>875705.08991970262</v>
      </c>
      <c r="J50" s="47">
        <f t="shared" ref="J50" si="32">SUM(J51:J53)</f>
        <v>7270792.5</v>
      </c>
      <c r="K50" s="47">
        <f t="shared" si="31"/>
        <v>965000</v>
      </c>
      <c r="L50" s="47">
        <f t="shared" ref="L50:M50" si="33">SUM(L51:L53)</f>
        <v>1020445</v>
      </c>
      <c r="M50" s="47">
        <f t="shared" si="33"/>
        <v>1020445</v>
      </c>
      <c r="N50" s="47">
        <v>965000</v>
      </c>
      <c r="O50" s="47">
        <f>N50</f>
        <v>965000</v>
      </c>
      <c r="R50" s="78"/>
    </row>
    <row r="51" spans="1:18" hidden="1" x14ac:dyDescent="0.2">
      <c r="B51" s="9">
        <v>311</v>
      </c>
      <c r="C51" s="10" t="s">
        <v>7</v>
      </c>
      <c r="D51" s="34">
        <v>4580000</v>
      </c>
      <c r="E51" s="34">
        <v>5120000</v>
      </c>
      <c r="F51" s="34">
        <v>5024553.42</v>
      </c>
      <c r="G51" s="34">
        <f>F51/7.5345</f>
        <v>666872.84093171405</v>
      </c>
      <c r="H51" s="34">
        <v>5448000</v>
      </c>
      <c r="I51" s="34">
        <f>H51/7.5345</f>
        <v>723073.86024288274</v>
      </c>
      <c r="J51" s="34">
        <f t="shared" ref="J51:J56" si="34">K51*7.5345</f>
        <v>6027600</v>
      </c>
      <c r="K51" s="34">
        <v>800000</v>
      </c>
      <c r="L51" s="34">
        <v>833000</v>
      </c>
      <c r="M51" s="34">
        <v>833000</v>
      </c>
      <c r="N51" s="10"/>
      <c r="O51" s="10"/>
      <c r="R51" s="78"/>
    </row>
    <row r="52" spans="1:18" hidden="1" x14ac:dyDescent="0.2">
      <c r="B52" s="9">
        <v>312</v>
      </c>
      <c r="C52" s="10" t="s">
        <v>21</v>
      </c>
      <c r="D52" s="34">
        <v>235000</v>
      </c>
      <c r="E52" s="34">
        <v>230000</v>
      </c>
      <c r="F52" s="34">
        <v>221551.12</v>
      </c>
      <c r="G52" s="34">
        <f t="shared" ref="G52:G56" si="35">F52/7.5345</f>
        <v>29404.886853805823</v>
      </c>
      <c r="H52" s="34">
        <v>250000</v>
      </c>
      <c r="I52" s="34">
        <f>H52/7.5345</f>
        <v>33180.702103656513</v>
      </c>
      <c r="J52" s="34">
        <f t="shared" si="34"/>
        <v>248638.5</v>
      </c>
      <c r="K52" s="34">
        <v>33000</v>
      </c>
      <c r="L52" s="34">
        <v>50000</v>
      </c>
      <c r="M52" s="34">
        <v>50000</v>
      </c>
      <c r="N52" s="10"/>
      <c r="O52" s="10"/>
      <c r="R52" s="78"/>
    </row>
    <row r="53" spans="1:18" hidden="1" x14ac:dyDescent="0.2">
      <c r="B53" s="9">
        <v>313</v>
      </c>
      <c r="C53" s="10" t="s">
        <v>8</v>
      </c>
      <c r="D53" s="34">
        <v>742500</v>
      </c>
      <c r="E53" s="34">
        <v>844800</v>
      </c>
      <c r="F53" s="34">
        <v>823434.23999999999</v>
      </c>
      <c r="G53" s="34">
        <f t="shared" si="35"/>
        <v>109288.5048775632</v>
      </c>
      <c r="H53" s="34">
        <v>900000</v>
      </c>
      <c r="I53" s="34">
        <f>H53/7.5345</f>
        <v>119450.52757316345</v>
      </c>
      <c r="J53" s="34">
        <f t="shared" si="34"/>
        <v>994554</v>
      </c>
      <c r="K53" s="34">
        <v>132000</v>
      </c>
      <c r="L53" s="34">
        <v>137445</v>
      </c>
      <c r="M53" s="34">
        <v>137445</v>
      </c>
      <c r="N53" s="10"/>
      <c r="O53" s="10"/>
      <c r="R53" s="78"/>
    </row>
    <row r="54" spans="1:18" ht="15" x14ac:dyDescent="0.25">
      <c r="B54" s="79">
        <v>32</v>
      </c>
      <c r="C54" s="80" t="s">
        <v>9</v>
      </c>
      <c r="D54" s="47">
        <f>SUM(D55:D56)</f>
        <v>219500</v>
      </c>
      <c r="E54" s="47">
        <f>SUM(E55:E56)</f>
        <v>200325</v>
      </c>
      <c r="F54" s="47">
        <f>SUM(F55:F56)</f>
        <v>185194.15</v>
      </c>
      <c r="G54" s="47">
        <f>SUM(G15:G19)</f>
        <v>64782.12</v>
      </c>
      <c r="H54" s="47">
        <f>SUM(H55:H56)</f>
        <v>290000</v>
      </c>
      <c r="I54" s="47">
        <f>SUM(I15:I19)</f>
        <v>64782.12</v>
      </c>
      <c r="J54" s="47">
        <f>SUM(J55:J56)</f>
        <v>290078.25</v>
      </c>
      <c r="K54" s="47">
        <f>SUM(K55:K56)</f>
        <v>38500</v>
      </c>
      <c r="L54" s="47">
        <f>SUM(L55:L56)</f>
        <v>40500</v>
      </c>
      <c r="M54" s="47">
        <f>SUM(M55:M56)</f>
        <v>40500</v>
      </c>
      <c r="N54" s="47">
        <v>38500</v>
      </c>
      <c r="O54" s="47">
        <f>N54</f>
        <v>38500</v>
      </c>
      <c r="R54" s="78"/>
    </row>
    <row r="55" spans="1:18" hidden="1" x14ac:dyDescent="0.2">
      <c r="B55" s="9">
        <v>321</v>
      </c>
      <c r="C55" s="10" t="s">
        <v>10</v>
      </c>
      <c r="D55" s="34">
        <v>200000</v>
      </c>
      <c r="E55" s="34">
        <v>180000</v>
      </c>
      <c r="F55" s="34">
        <v>164869.15</v>
      </c>
      <c r="G55" s="34">
        <f t="shared" si="35"/>
        <v>21881.896608932242</v>
      </c>
      <c r="H55" s="34">
        <v>250000</v>
      </c>
      <c r="I55" s="34">
        <f>H55/7.5345</f>
        <v>33180.702103656513</v>
      </c>
      <c r="J55" s="34">
        <f t="shared" si="34"/>
        <v>248638.5</v>
      </c>
      <c r="K55" s="34">
        <v>33000</v>
      </c>
      <c r="L55" s="34">
        <v>35000</v>
      </c>
      <c r="M55" s="34">
        <v>35000</v>
      </c>
      <c r="R55" s="78"/>
    </row>
    <row r="56" spans="1:18" hidden="1" x14ac:dyDescent="0.2">
      <c r="B56" s="9">
        <v>329</v>
      </c>
      <c r="C56" s="10" t="s">
        <v>51</v>
      </c>
      <c r="D56" s="34">
        <v>19500</v>
      </c>
      <c r="E56" s="34">
        <v>20325</v>
      </c>
      <c r="F56" s="34">
        <v>20325</v>
      </c>
      <c r="G56" s="34">
        <f t="shared" si="35"/>
        <v>2697.5910810272744</v>
      </c>
      <c r="H56" s="34">
        <v>40000</v>
      </c>
      <c r="I56" s="34">
        <f>H56/7.5345</f>
        <v>5308.9123365850419</v>
      </c>
      <c r="J56" s="34">
        <f t="shared" si="34"/>
        <v>41439.75</v>
      </c>
      <c r="K56" s="34">
        <v>5500</v>
      </c>
      <c r="L56" s="34">
        <v>5500</v>
      </c>
      <c r="M56" s="34">
        <v>5500</v>
      </c>
      <c r="R56" s="78"/>
    </row>
    <row r="57" spans="1:18" ht="15" x14ac:dyDescent="0.25">
      <c r="B57" s="83">
        <v>34</v>
      </c>
      <c r="C57" s="81" t="s">
        <v>52</v>
      </c>
      <c r="D57" s="45">
        <f t="shared" ref="D57:M57" si="36">D58</f>
        <v>100</v>
      </c>
      <c r="E57" s="45">
        <f t="shared" si="36"/>
        <v>100</v>
      </c>
      <c r="F57" s="45">
        <f t="shared" si="36"/>
        <v>8.75</v>
      </c>
      <c r="G57" s="45">
        <f t="shared" si="36"/>
        <v>1.1613245736279778</v>
      </c>
      <c r="H57" s="45">
        <f t="shared" si="36"/>
        <v>110</v>
      </c>
      <c r="I57" s="45">
        <f t="shared" si="36"/>
        <v>14.599508925608864</v>
      </c>
      <c r="J57" s="45">
        <f t="shared" si="36"/>
        <v>0</v>
      </c>
      <c r="K57" s="45"/>
      <c r="L57" s="45">
        <f t="shared" si="36"/>
        <v>1000</v>
      </c>
      <c r="M57" s="45">
        <f t="shared" si="36"/>
        <v>1000</v>
      </c>
      <c r="N57" s="47">
        <v>14.6</v>
      </c>
      <c r="O57" s="47">
        <f>N57</f>
        <v>14.6</v>
      </c>
      <c r="R57" s="78"/>
    </row>
    <row r="58" spans="1:18" hidden="1" x14ac:dyDescent="0.2">
      <c r="B58" s="38">
        <v>343</v>
      </c>
      <c r="C58" s="39" t="s">
        <v>53</v>
      </c>
      <c r="D58" s="13">
        <v>100</v>
      </c>
      <c r="E58" s="13">
        <v>100</v>
      </c>
      <c r="F58" s="13">
        <v>8.75</v>
      </c>
      <c r="G58" s="13">
        <f t="shared" ref="G58" si="37">F58/7.5345</f>
        <v>1.1613245736279778</v>
      </c>
      <c r="H58" s="13">
        <v>110</v>
      </c>
      <c r="I58" s="13">
        <f>H58/7.5345</f>
        <v>14.599508925608864</v>
      </c>
      <c r="J58" s="34">
        <f t="shared" ref="J58" si="38">K58*7.5345</f>
        <v>0</v>
      </c>
      <c r="K58" s="34"/>
      <c r="L58" s="34">
        <v>1000</v>
      </c>
      <c r="M58" s="102">
        <v>1000</v>
      </c>
      <c r="R58" s="78"/>
    </row>
    <row r="59" spans="1:18" x14ac:dyDescent="0.2">
      <c r="B59" s="17"/>
      <c r="C59" s="11"/>
      <c r="D59" s="46"/>
      <c r="E59" s="46"/>
      <c r="F59" s="46"/>
      <c r="G59" s="46"/>
      <c r="H59" s="46"/>
      <c r="I59" s="46"/>
      <c r="J59" s="46"/>
      <c r="K59" s="46"/>
      <c r="L59" s="46"/>
      <c r="M59" s="106"/>
      <c r="R59" s="78"/>
    </row>
    <row r="60" spans="1:18" hidden="1" x14ac:dyDescent="0.2">
      <c r="A60" s="82">
        <v>2101</v>
      </c>
      <c r="C60" s="4" t="s">
        <v>49</v>
      </c>
      <c r="D60" s="6"/>
      <c r="E60" s="6"/>
      <c r="F60" s="6"/>
      <c r="G60" s="6"/>
      <c r="H60" s="6"/>
      <c r="I60" s="6"/>
      <c r="J60" s="6"/>
      <c r="K60" s="6"/>
      <c r="L60" s="6"/>
      <c r="M60" s="98"/>
      <c r="R60" s="78"/>
    </row>
    <row r="61" spans="1:18" hidden="1" x14ac:dyDescent="0.2">
      <c r="A61" s="4">
        <v>55291</v>
      </c>
      <c r="C61" s="4" t="s">
        <v>75</v>
      </c>
      <c r="D61" s="6"/>
      <c r="E61" s="6"/>
      <c r="F61" s="6"/>
      <c r="G61" s="6"/>
      <c r="H61" s="6"/>
      <c r="I61" s="6"/>
      <c r="J61" s="6"/>
      <c r="K61" s="6"/>
      <c r="L61" s="6"/>
      <c r="M61" s="98"/>
      <c r="R61" s="78"/>
    </row>
    <row r="62" spans="1:18" hidden="1" x14ac:dyDescent="0.2">
      <c r="A62" s="4" t="s">
        <v>82</v>
      </c>
      <c r="C62" s="4" t="s">
        <v>83</v>
      </c>
      <c r="D62" s="6"/>
      <c r="E62" s="6"/>
      <c r="F62" s="6"/>
      <c r="G62" s="6"/>
      <c r="H62" s="6"/>
      <c r="I62" s="6"/>
      <c r="J62" s="6"/>
      <c r="K62" s="6"/>
      <c r="L62" s="6"/>
      <c r="M62" s="98"/>
      <c r="R62" s="78"/>
    </row>
    <row r="63" spans="1:18" ht="15" hidden="1" x14ac:dyDescent="0.25">
      <c r="B63" s="18">
        <v>3</v>
      </c>
      <c r="C63" s="19" t="s">
        <v>5</v>
      </c>
      <c r="D63" s="20">
        <f t="shared" ref="D63:M63" si="39">D64</f>
        <v>0</v>
      </c>
      <c r="E63" s="20">
        <f t="shared" si="39"/>
        <v>0</v>
      </c>
      <c r="F63" s="20">
        <f t="shared" si="39"/>
        <v>0</v>
      </c>
      <c r="G63" s="20">
        <f t="shared" si="39"/>
        <v>0</v>
      </c>
      <c r="H63" s="20">
        <f t="shared" si="39"/>
        <v>0</v>
      </c>
      <c r="I63" s="20">
        <f t="shared" si="39"/>
        <v>0</v>
      </c>
      <c r="J63" s="20">
        <f t="shared" si="39"/>
        <v>0</v>
      </c>
      <c r="K63" s="20">
        <f t="shared" si="39"/>
        <v>0</v>
      </c>
      <c r="L63" s="20">
        <f t="shared" si="39"/>
        <v>0</v>
      </c>
      <c r="M63" s="100">
        <f t="shared" si="39"/>
        <v>0</v>
      </c>
      <c r="R63" s="78"/>
    </row>
    <row r="64" spans="1:18" ht="15" hidden="1" x14ac:dyDescent="0.25">
      <c r="B64" s="79">
        <v>32</v>
      </c>
      <c r="C64" s="80" t="s">
        <v>9</v>
      </c>
      <c r="D64" s="47">
        <f t="shared" ref="D64:K64" si="40">SUM(D65:D66)</f>
        <v>0</v>
      </c>
      <c r="E64" s="47">
        <f t="shared" si="40"/>
        <v>0</v>
      </c>
      <c r="F64" s="47">
        <f t="shared" si="40"/>
        <v>0</v>
      </c>
      <c r="G64" s="47">
        <f t="shared" si="40"/>
        <v>0</v>
      </c>
      <c r="H64" s="47">
        <f t="shared" si="40"/>
        <v>0</v>
      </c>
      <c r="I64" s="47">
        <f t="shared" si="40"/>
        <v>0</v>
      </c>
      <c r="J64" s="47">
        <f t="shared" ref="J64" si="41">SUM(J65:J66)</f>
        <v>0</v>
      </c>
      <c r="K64" s="47">
        <f t="shared" si="40"/>
        <v>0</v>
      </c>
      <c r="L64" s="47">
        <f t="shared" ref="L64:M64" si="42">SUM(L65:L66)</f>
        <v>0</v>
      </c>
      <c r="M64" s="101">
        <f t="shared" si="42"/>
        <v>0</v>
      </c>
      <c r="R64" s="78"/>
    </row>
    <row r="65" spans="1:18" hidden="1" x14ac:dyDescent="0.2">
      <c r="B65" s="9">
        <v>323</v>
      </c>
      <c r="C65" s="10" t="s">
        <v>12</v>
      </c>
      <c r="D65" s="34"/>
      <c r="E65" s="34"/>
      <c r="F65" s="34"/>
      <c r="G65" s="34"/>
      <c r="H65" s="34"/>
      <c r="I65" s="34"/>
      <c r="J65" s="34"/>
      <c r="K65" s="34"/>
      <c r="L65" s="34"/>
      <c r="M65" s="102"/>
      <c r="R65" s="78"/>
    </row>
    <row r="66" spans="1:18" hidden="1" x14ac:dyDescent="0.2">
      <c r="B66" s="9">
        <v>329</v>
      </c>
      <c r="C66" s="10" t="s">
        <v>51</v>
      </c>
      <c r="D66" s="34"/>
      <c r="E66" s="34"/>
      <c r="F66" s="34"/>
      <c r="G66" s="34"/>
      <c r="H66" s="34"/>
      <c r="I66" s="34"/>
      <c r="J66" s="34"/>
      <c r="K66" s="34"/>
      <c r="L66" s="34"/>
      <c r="M66" s="102"/>
      <c r="R66" s="78"/>
    </row>
    <row r="67" spans="1:18" hidden="1" x14ac:dyDescent="0.2">
      <c r="B67" s="17"/>
      <c r="C67" s="11"/>
      <c r="D67" s="46"/>
      <c r="E67" s="46"/>
      <c r="F67" s="46"/>
      <c r="G67" s="46"/>
      <c r="H67" s="46"/>
      <c r="I67" s="46"/>
      <c r="J67" s="46"/>
      <c r="K67" s="46"/>
      <c r="L67" s="46"/>
      <c r="M67" s="106"/>
      <c r="R67" s="78"/>
    </row>
    <row r="68" spans="1:18" ht="15" x14ac:dyDescent="0.25">
      <c r="B68" s="77">
        <v>2102</v>
      </c>
      <c r="C68" s="2" t="s">
        <v>163</v>
      </c>
      <c r="D68" s="6"/>
      <c r="E68" s="6"/>
      <c r="F68" s="6"/>
      <c r="G68" s="6"/>
      <c r="H68" s="6"/>
      <c r="I68" s="6"/>
      <c r="J68" s="6"/>
      <c r="K68" s="6"/>
      <c r="L68" s="6"/>
      <c r="M68" s="98"/>
      <c r="N68" s="6"/>
      <c r="R68" s="78"/>
    </row>
    <row r="69" spans="1:18" x14ac:dyDescent="0.2">
      <c r="B69" s="5" t="s">
        <v>56</v>
      </c>
      <c r="C69" s="4" t="s">
        <v>164</v>
      </c>
      <c r="D69" s="6"/>
      <c r="E69" s="6"/>
      <c r="F69" s="6"/>
      <c r="G69" s="6"/>
      <c r="H69" s="6"/>
      <c r="I69" s="6"/>
      <c r="J69" s="6"/>
      <c r="K69" s="6"/>
      <c r="L69" s="6"/>
      <c r="M69" s="98"/>
      <c r="R69" s="78"/>
    </row>
    <row r="70" spans="1:18" x14ac:dyDescent="0.2">
      <c r="B70" s="5">
        <v>11001</v>
      </c>
      <c r="C70" s="4" t="s">
        <v>165</v>
      </c>
      <c r="D70" s="6"/>
      <c r="E70" s="6"/>
      <c r="H70" s="6"/>
      <c r="I70" s="6"/>
      <c r="J70" s="6"/>
      <c r="K70" s="6"/>
      <c r="L70" s="6"/>
      <c r="M70" s="98"/>
      <c r="R70" s="78"/>
    </row>
    <row r="71" spans="1:18" ht="15" x14ac:dyDescent="0.25">
      <c r="B71" s="18">
        <v>3</v>
      </c>
      <c r="C71" s="19" t="s">
        <v>5</v>
      </c>
      <c r="D71" s="20">
        <f t="shared" ref="D71:N71" si="43">D72</f>
        <v>188546.38</v>
      </c>
      <c r="E71" s="20">
        <f t="shared" si="43"/>
        <v>174715.55</v>
      </c>
      <c r="F71" s="20">
        <f t="shared" si="43"/>
        <v>171720.88</v>
      </c>
      <c r="G71" s="20">
        <f t="shared" si="43"/>
        <v>32313</v>
      </c>
      <c r="H71" s="20">
        <f t="shared" si="43"/>
        <v>243460</v>
      </c>
      <c r="I71" s="20">
        <f t="shared" si="43"/>
        <v>32313</v>
      </c>
      <c r="J71" s="20">
        <f t="shared" si="43"/>
        <v>243462.29850000003</v>
      </c>
      <c r="K71" s="20">
        <f t="shared" si="43"/>
        <v>32313</v>
      </c>
      <c r="L71" s="20">
        <f t="shared" si="43"/>
        <v>43722.149999999994</v>
      </c>
      <c r="M71" s="20">
        <f t="shared" si="43"/>
        <v>43722.149999999994</v>
      </c>
      <c r="N71" s="20">
        <f t="shared" si="43"/>
        <v>32313</v>
      </c>
      <c r="O71" s="20">
        <f>N71</f>
        <v>32313</v>
      </c>
      <c r="R71" s="78"/>
    </row>
    <row r="72" spans="1:18" ht="15" x14ac:dyDescent="0.25">
      <c r="B72" s="79">
        <v>32</v>
      </c>
      <c r="C72" s="80" t="s">
        <v>9</v>
      </c>
      <c r="D72" s="47">
        <f t="shared" ref="D72:K72" si="44">SUM(D73:D75)</f>
        <v>188546.38</v>
      </c>
      <c r="E72" s="47">
        <f t="shared" si="44"/>
        <v>174715.55</v>
      </c>
      <c r="F72" s="47">
        <f t="shared" si="44"/>
        <v>171720.88</v>
      </c>
      <c r="G72" s="47">
        <f t="shared" si="44"/>
        <v>32313</v>
      </c>
      <c r="H72" s="47">
        <f t="shared" si="44"/>
        <v>243460</v>
      </c>
      <c r="I72" s="47">
        <f t="shared" si="44"/>
        <v>32313</v>
      </c>
      <c r="J72" s="47">
        <f t="shared" ref="J72" si="45">SUM(J73:J75)</f>
        <v>243462.29850000003</v>
      </c>
      <c r="K72" s="47">
        <f t="shared" si="44"/>
        <v>32313</v>
      </c>
      <c r="L72" s="47">
        <f t="shared" ref="L72:M72" si="46">SUM(L73:L75)</f>
        <v>43722.149999999994</v>
      </c>
      <c r="M72" s="47">
        <f t="shared" si="46"/>
        <v>43722.149999999994</v>
      </c>
      <c r="N72" s="47">
        <v>32313</v>
      </c>
      <c r="O72" s="47">
        <f>N72</f>
        <v>32313</v>
      </c>
      <c r="R72" s="78"/>
    </row>
    <row r="73" spans="1:18" hidden="1" x14ac:dyDescent="0.2">
      <c r="B73" s="9">
        <v>322</v>
      </c>
      <c r="C73" s="10" t="s">
        <v>11</v>
      </c>
      <c r="D73" s="34">
        <v>173000</v>
      </c>
      <c r="E73" s="34">
        <v>160000</v>
      </c>
      <c r="F73" s="34">
        <v>157102.93</v>
      </c>
      <c r="G73" s="34">
        <v>29862.63</v>
      </c>
      <c r="H73" s="34">
        <v>225000</v>
      </c>
      <c r="I73" s="34">
        <v>29862.63</v>
      </c>
      <c r="J73" s="34">
        <f t="shared" ref="J73:J75" si="47">K73*7.5345</f>
        <v>224999.98573500002</v>
      </c>
      <c r="K73" s="34">
        <v>29862.63</v>
      </c>
      <c r="L73" s="34">
        <v>36588.14</v>
      </c>
      <c r="M73" s="102">
        <v>36588.14</v>
      </c>
      <c r="R73" s="78"/>
    </row>
    <row r="74" spans="1:18" hidden="1" x14ac:dyDescent="0.2">
      <c r="B74" s="38">
        <v>323</v>
      </c>
      <c r="C74" s="39" t="s">
        <v>12</v>
      </c>
      <c r="D74" s="34"/>
      <c r="E74" s="34"/>
      <c r="F74" s="34"/>
      <c r="G74" s="34"/>
      <c r="H74" s="34"/>
      <c r="I74" s="34"/>
      <c r="J74" s="34"/>
      <c r="K74" s="34"/>
      <c r="L74" s="34">
        <v>4807.3100000000004</v>
      </c>
      <c r="M74" s="102">
        <v>4807.3100000000004</v>
      </c>
      <c r="R74" s="78"/>
    </row>
    <row r="75" spans="1:18" hidden="1" x14ac:dyDescent="0.2">
      <c r="B75" s="9">
        <v>329</v>
      </c>
      <c r="C75" s="10" t="s">
        <v>57</v>
      </c>
      <c r="D75" s="34">
        <v>15546.38</v>
      </c>
      <c r="E75" s="34">
        <v>14715.55</v>
      </c>
      <c r="F75" s="34">
        <v>14617.95</v>
      </c>
      <c r="G75" s="34">
        <v>2450.37</v>
      </c>
      <c r="H75" s="34">
        <v>18460</v>
      </c>
      <c r="I75" s="34">
        <v>2450.37</v>
      </c>
      <c r="J75" s="34">
        <f t="shared" si="47"/>
        <v>18462.312764999999</v>
      </c>
      <c r="K75" s="34">
        <v>2450.37</v>
      </c>
      <c r="L75" s="34">
        <v>2326.6999999999998</v>
      </c>
      <c r="M75" s="102">
        <v>2326.6999999999998</v>
      </c>
      <c r="R75" s="78"/>
    </row>
    <row r="76" spans="1:18" x14ac:dyDescent="0.2">
      <c r="B76" s="17"/>
      <c r="C76" s="11"/>
      <c r="D76" s="46"/>
      <c r="E76" s="46"/>
      <c r="F76" s="46"/>
      <c r="G76" s="46"/>
      <c r="H76" s="46"/>
      <c r="I76" s="46"/>
      <c r="J76" s="46"/>
      <c r="K76" s="46"/>
      <c r="L76" s="46"/>
      <c r="M76" s="106"/>
      <c r="R76" s="78"/>
    </row>
    <row r="77" spans="1:18" ht="15" x14ac:dyDescent="0.25">
      <c r="B77" s="77">
        <v>2301</v>
      </c>
      <c r="C77" s="2" t="s">
        <v>166</v>
      </c>
      <c r="D77" s="46"/>
      <c r="E77" s="46"/>
      <c r="F77" s="46"/>
      <c r="G77" s="46"/>
      <c r="H77" s="46"/>
      <c r="I77" s="46"/>
      <c r="J77" s="46"/>
      <c r="K77" s="46"/>
      <c r="L77" s="46"/>
      <c r="M77" s="106"/>
      <c r="R77" s="78"/>
    </row>
    <row r="78" spans="1:18" x14ac:dyDescent="0.2">
      <c r="B78" s="4" t="s">
        <v>70</v>
      </c>
      <c r="C78" s="11" t="s">
        <v>167</v>
      </c>
      <c r="D78" s="46"/>
      <c r="E78" s="46"/>
      <c r="F78" s="46"/>
      <c r="G78" s="46"/>
      <c r="H78" s="46"/>
      <c r="I78" s="46"/>
      <c r="J78" s="46"/>
      <c r="K78" s="46"/>
      <c r="L78" s="46"/>
      <c r="M78" s="106"/>
      <c r="R78" s="78"/>
    </row>
    <row r="79" spans="1:18" ht="15" x14ac:dyDescent="0.25">
      <c r="B79" s="5">
        <v>11001</v>
      </c>
      <c r="C79" s="4" t="s">
        <v>165</v>
      </c>
      <c r="D79" s="49"/>
      <c r="E79" s="49"/>
      <c r="H79" s="49"/>
      <c r="I79" s="49"/>
      <c r="J79" s="49"/>
      <c r="K79" s="49"/>
      <c r="L79" s="49"/>
      <c r="M79" s="107"/>
      <c r="R79" s="78"/>
    </row>
    <row r="80" spans="1:18" ht="15" x14ac:dyDescent="0.25">
      <c r="A80" s="82"/>
      <c r="B80" s="18">
        <v>3</v>
      </c>
      <c r="C80" s="19" t="s">
        <v>5</v>
      </c>
      <c r="D80" s="20">
        <f t="shared" ref="D80:M80" si="48">D81</f>
        <v>0</v>
      </c>
      <c r="E80" s="20">
        <f t="shared" si="48"/>
        <v>324</v>
      </c>
      <c r="F80" s="20">
        <f t="shared" si="48"/>
        <v>324</v>
      </c>
      <c r="G80" s="20">
        <f t="shared" si="48"/>
        <v>43.002189926338836</v>
      </c>
      <c r="H80" s="20">
        <f t="shared" si="48"/>
        <v>732.64</v>
      </c>
      <c r="I80" s="20">
        <f t="shared" si="48"/>
        <v>97.238038356891622</v>
      </c>
      <c r="J80" s="20">
        <f t="shared" si="48"/>
        <v>0</v>
      </c>
      <c r="K80" s="20">
        <f t="shared" si="48"/>
        <v>0</v>
      </c>
      <c r="L80" s="20">
        <f t="shared" si="48"/>
        <v>108.4</v>
      </c>
      <c r="M80" s="20">
        <f t="shared" si="48"/>
        <v>108.4</v>
      </c>
      <c r="R80" s="78"/>
    </row>
    <row r="81" spans="1:18" ht="15" x14ac:dyDescent="0.25">
      <c r="B81" s="79">
        <v>32</v>
      </c>
      <c r="C81" s="80" t="s">
        <v>9</v>
      </c>
      <c r="D81" s="47">
        <f>D83</f>
        <v>0</v>
      </c>
      <c r="E81" s="47">
        <f t="shared" ref="E81:K81" si="49">SUM(E82:E83)</f>
        <v>324</v>
      </c>
      <c r="F81" s="47">
        <f t="shared" si="49"/>
        <v>324</v>
      </c>
      <c r="G81" s="47">
        <f t="shared" si="49"/>
        <v>43.002189926338836</v>
      </c>
      <c r="H81" s="47">
        <f t="shared" si="49"/>
        <v>732.64</v>
      </c>
      <c r="I81" s="47">
        <f t="shared" si="49"/>
        <v>97.238038356891622</v>
      </c>
      <c r="J81" s="47">
        <f t="shared" ref="J81" si="50">SUM(J82:J83)</f>
        <v>0</v>
      </c>
      <c r="K81" s="47">
        <f t="shared" si="49"/>
        <v>0</v>
      </c>
      <c r="L81" s="47">
        <f t="shared" ref="L81:M81" si="51">SUM(L82:L83)</f>
        <v>108.4</v>
      </c>
      <c r="M81" s="47">
        <f t="shared" si="51"/>
        <v>108.4</v>
      </c>
      <c r="R81" s="78"/>
    </row>
    <row r="82" spans="1:18" ht="15" hidden="1" x14ac:dyDescent="0.25">
      <c r="B82" s="38">
        <v>321</v>
      </c>
      <c r="C82" s="39" t="s">
        <v>10</v>
      </c>
      <c r="D82" s="47"/>
      <c r="E82" s="34">
        <v>126</v>
      </c>
      <c r="F82" s="34">
        <v>126</v>
      </c>
      <c r="G82" s="34">
        <f>F82/7.5345</f>
        <v>16.723073860242881</v>
      </c>
      <c r="H82" s="34">
        <v>292</v>
      </c>
      <c r="I82" s="34">
        <f>H82/7.5345</f>
        <v>38.755060057070807</v>
      </c>
      <c r="J82" s="34">
        <v>0</v>
      </c>
      <c r="K82" s="34">
        <v>0</v>
      </c>
      <c r="L82" s="34">
        <v>55.2</v>
      </c>
      <c r="M82" s="102">
        <v>55.2</v>
      </c>
      <c r="R82" s="78"/>
    </row>
    <row r="83" spans="1:18" hidden="1" x14ac:dyDescent="0.2">
      <c r="B83" s="9">
        <v>323</v>
      </c>
      <c r="C83" s="10" t="s">
        <v>12</v>
      </c>
      <c r="D83" s="34"/>
      <c r="E83" s="34">
        <v>198</v>
      </c>
      <c r="F83" s="34">
        <v>198</v>
      </c>
      <c r="G83" s="34">
        <f>F83/7.5345</f>
        <v>26.279116066095956</v>
      </c>
      <c r="H83" s="34">
        <v>440.64</v>
      </c>
      <c r="I83" s="34">
        <f>H83/7.5345</f>
        <v>58.482978299820822</v>
      </c>
      <c r="J83" s="34">
        <v>0</v>
      </c>
      <c r="K83" s="34">
        <v>0</v>
      </c>
      <c r="L83" s="34">
        <v>53.2</v>
      </c>
      <c r="M83" s="102">
        <v>53.2</v>
      </c>
      <c r="R83" s="78"/>
    </row>
    <row r="84" spans="1:18" ht="15" hidden="1" x14ac:dyDescent="0.25">
      <c r="B84" s="5" t="s">
        <v>76</v>
      </c>
      <c r="C84" s="51" t="s">
        <v>185</v>
      </c>
      <c r="D84" s="33"/>
      <c r="E84" s="33"/>
      <c r="F84" s="33"/>
      <c r="G84" s="33"/>
      <c r="H84" s="33"/>
      <c r="I84" s="33"/>
      <c r="J84" s="33"/>
      <c r="K84" s="33"/>
      <c r="L84" s="33"/>
      <c r="M84" s="103"/>
      <c r="R84" s="78"/>
    </row>
    <row r="85" spans="1:18" hidden="1" x14ac:dyDescent="0.2">
      <c r="B85" s="5">
        <v>11001</v>
      </c>
      <c r="C85" s="4" t="s">
        <v>165</v>
      </c>
      <c r="D85" s="23"/>
      <c r="E85" s="23"/>
      <c r="F85" s="23"/>
      <c r="G85" s="23"/>
      <c r="H85" s="23"/>
      <c r="I85" s="23"/>
      <c r="J85" s="23"/>
      <c r="K85" s="23"/>
      <c r="L85" s="23"/>
      <c r="M85" s="104"/>
      <c r="R85" s="78"/>
    </row>
    <row r="86" spans="1:18" ht="15" hidden="1" x14ac:dyDescent="0.25">
      <c r="B86" s="18">
        <v>3</v>
      </c>
      <c r="C86" s="19" t="s">
        <v>5</v>
      </c>
      <c r="D86" s="20">
        <f t="shared" ref="D86:K86" si="52">D87+D91</f>
        <v>118450</v>
      </c>
      <c r="E86" s="20">
        <f t="shared" si="52"/>
        <v>72075.94</v>
      </c>
      <c r="F86" s="20">
        <f t="shared" si="52"/>
        <v>71859.239999999991</v>
      </c>
      <c r="G86" s="20">
        <f t="shared" si="52"/>
        <v>9537.3601433406329</v>
      </c>
      <c r="H86" s="20">
        <f t="shared" si="52"/>
        <v>0</v>
      </c>
      <c r="I86" s="20">
        <f t="shared" si="52"/>
        <v>0</v>
      </c>
      <c r="J86" s="20">
        <f t="shared" ref="J86" si="53">J87+J91</f>
        <v>0</v>
      </c>
      <c r="K86" s="20">
        <f t="shared" si="52"/>
        <v>0</v>
      </c>
      <c r="L86" s="20">
        <f t="shared" ref="L86:M86" si="54">L87+L91</f>
        <v>0</v>
      </c>
      <c r="M86" s="100">
        <f t="shared" si="54"/>
        <v>0</v>
      </c>
      <c r="N86" s="8">
        <f>SUM(N87:N91)</f>
        <v>0</v>
      </c>
      <c r="O86" s="8">
        <f>N86</f>
        <v>0</v>
      </c>
      <c r="R86" s="78"/>
    </row>
    <row r="87" spans="1:18" ht="15" hidden="1" x14ac:dyDescent="0.25">
      <c r="A87" s="82"/>
      <c r="B87" s="83">
        <v>31</v>
      </c>
      <c r="C87" s="81" t="s">
        <v>6</v>
      </c>
      <c r="D87" s="45">
        <f t="shared" ref="D87:K87" si="55">SUM(D88:D90)</f>
        <v>117450</v>
      </c>
      <c r="E87" s="45">
        <f t="shared" si="55"/>
        <v>71282.600000000006</v>
      </c>
      <c r="F87" s="45">
        <f t="shared" si="55"/>
        <v>71065.899999999994</v>
      </c>
      <c r="G87" s="45">
        <f t="shared" si="55"/>
        <v>9432.0658305129728</v>
      </c>
      <c r="H87" s="45">
        <f t="shared" si="55"/>
        <v>0</v>
      </c>
      <c r="I87" s="45">
        <f t="shared" si="55"/>
        <v>0</v>
      </c>
      <c r="J87" s="45">
        <f t="shared" ref="J87" si="56">SUM(J88:J90)</f>
        <v>0</v>
      </c>
      <c r="K87" s="45">
        <f t="shared" si="55"/>
        <v>0</v>
      </c>
      <c r="L87" s="45">
        <f t="shared" ref="L87:M87" si="57">SUM(L88:L90)</f>
        <v>0</v>
      </c>
      <c r="M87" s="105">
        <f t="shared" si="57"/>
        <v>0</v>
      </c>
      <c r="N87" s="8"/>
      <c r="O87" s="8">
        <f>N87</f>
        <v>0</v>
      </c>
      <c r="R87" s="78"/>
    </row>
    <row r="88" spans="1:18" hidden="1" x14ac:dyDescent="0.2">
      <c r="B88" s="38">
        <v>311</v>
      </c>
      <c r="C88" s="39" t="s">
        <v>59</v>
      </c>
      <c r="D88" s="13">
        <v>90000</v>
      </c>
      <c r="E88" s="13">
        <v>57324.11</v>
      </c>
      <c r="F88" s="13">
        <v>57138.1</v>
      </c>
      <c r="G88" s="13">
        <f t="shared" ref="G88" si="58">F88/7.5345</f>
        <v>7583.5290994757443</v>
      </c>
      <c r="H88" s="13"/>
      <c r="I88" s="13"/>
      <c r="J88" s="13"/>
      <c r="K88" s="13"/>
      <c r="L88" s="13"/>
      <c r="M88" s="108"/>
      <c r="R88" s="78"/>
    </row>
    <row r="89" spans="1:18" hidden="1" x14ac:dyDescent="0.2">
      <c r="B89" s="38">
        <v>312</v>
      </c>
      <c r="C89" s="39" t="s">
        <v>21</v>
      </c>
      <c r="D89" s="13">
        <v>12600</v>
      </c>
      <c r="E89" s="13">
        <v>4500</v>
      </c>
      <c r="F89" s="13">
        <v>4500</v>
      </c>
      <c r="G89" s="13">
        <f t="shared" ref="G89" si="59">F89/7.5345</f>
        <v>597.25263786581718</v>
      </c>
      <c r="H89" s="13"/>
      <c r="I89" s="13"/>
      <c r="J89" s="13"/>
      <c r="K89" s="13"/>
      <c r="L89" s="13"/>
      <c r="M89" s="108"/>
      <c r="R89" s="78"/>
    </row>
    <row r="90" spans="1:18" hidden="1" x14ac:dyDescent="0.2">
      <c r="B90" s="38">
        <v>313</v>
      </c>
      <c r="C90" s="39" t="s">
        <v>8</v>
      </c>
      <c r="D90" s="13">
        <v>14850</v>
      </c>
      <c r="E90" s="13">
        <v>9458.49</v>
      </c>
      <c r="F90" s="13">
        <v>9427.7999999999993</v>
      </c>
      <c r="G90" s="13">
        <f t="shared" ref="G90" si="60">F90/7.5345</f>
        <v>1251.2840931714113</v>
      </c>
      <c r="H90" s="13"/>
      <c r="I90" s="13"/>
      <c r="J90" s="13"/>
      <c r="K90" s="13"/>
      <c r="L90" s="13"/>
      <c r="M90" s="108"/>
      <c r="R90" s="78"/>
    </row>
    <row r="91" spans="1:18" ht="15" hidden="1" x14ac:dyDescent="0.25">
      <c r="B91" s="83">
        <v>32</v>
      </c>
      <c r="C91" s="81" t="s">
        <v>9</v>
      </c>
      <c r="D91" s="45">
        <f t="shared" ref="D91:M91" si="61">D92</f>
        <v>1000</v>
      </c>
      <c r="E91" s="45">
        <f t="shared" si="61"/>
        <v>793.34</v>
      </c>
      <c r="F91" s="45">
        <f t="shared" si="61"/>
        <v>793.34</v>
      </c>
      <c r="G91" s="45">
        <f t="shared" si="61"/>
        <v>105.29431282765943</v>
      </c>
      <c r="H91" s="45">
        <f t="shared" si="61"/>
        <v>0</v>
      </c>
      <c r="I91" s="45">
        <f t="shared" si="61"/>
        <v>0</v>
      </c>
      <c r="J91" s="45">
        <f t="shared" si="61"/>
        <v>0</v>
      </c>
      <c r="K91" s="45">
        <f t="shared" si="61"/>
        <v>0</v>
      </c>
      <c r="L91" s="45">
        <f t="shared" si="61"/>
        <v>0</v>
      </c>
      <c r="M91" s="105">
        <f t="shared" si="61"/>
        <v>0</v>
      </c>
      <c r="N91" s="8"/>
      <c r="O91" s="8">
        <f>N91</f>
        <v>0</v>
      </c>
      <c r="R91" s="78"/>
    </row>
    <row r="92" spans="1:18" hidden="1" x14ac:dyDescent="0.2">
      <c r="B92" s="38">
        <v>321</v>
      </c>
      <c r="C92" s="39" t="s">
        <v>10</v>
      </c>
      <c r="D92" s="13">
        <v>1000</v>
      </c>
      <c r="E92" s="13">
        <v>793.34</v>
      </c>
      <c r="F92" s="13">
        <v>793.34</v>
      </c>
      <c r="G92" s="13">
        <f t="shared" ref="G92" si="62">F92/7.5345</f>
        <v>105.29431282765943</v>
      </c>
      <c r="H92" s="13"/>
      <c r="I92" s="13"/>
      <c r="J92" s="13"/>
      <c r="K92" s="13"/>
      <c r="L92" s="13"/>
      <c r="M92" s="108"/>
      <c r="R92" s="78"/>
    </row>
    <row r="93" spans="1:18" hidden="1" x14ac:dyDescent="0.2">
      <c r="B93" s="5" t="s">
        <v>76</v>
      </c>
      <c r="C93" s="51" t="s">
        <v>168</v>
      </c>
      <c r="D93" s="23"/>
      <c r="E93" s="23"/>
      <c r="F93" s="23"/>
      <c r="G93" s="23"/>
      <c r="H93" s="23"/>
      <c r="I93" s="23"/>
      <c r="J93" s="23"/>
      <c r="K93" s="23"/>
      <c r="L93" s="23"/>
      <c r="M93" s="104"/>
      <c r="R93" s="78"/>
    </row>
    <row r="94" spans="1:18" hidden="1" x14ac:dyDescent="0.2">
      <c r="B94" s="5">
        <v>55291</v>
      </c>
      <c r="C94" s="51" t="s">
        <v>169</v>
      </c>
      <c r="D94" s="23"/>
      <c r="E94" s="23"/>
      <c r="H94" s="23"/>
      <c r="I94" s="23"/>
      <c r="J94" s="23"/>
      <c r="K94" s="23"/>
      <c r="L94" s="23"/>
      <c r="M94" s="104"/>
      <c r="R94" s="78"/>
    </row>
    <row r="95" spans="1:18" ht="15" hidden="1" x14ac:dyDescent="0.25">
      <c r="B95" s="18">
        <v>3</v>
      </c>
      <c r="C95" s="19" t="s">
        <v>5</v>
      </c>
      <c r="D95" s="20">
        <f t="shared" ref="D95:K95" si="63">D96+D100</f>
        <v>60000</v>
      </c>
      <c r="E95" s="20">
        <f t="shared" si="63"/>
        <v>60000</v>
      </c>
      <c r="F95" s="20">
        <f t="shared" si="63"/>
        <v>50917.75</v>
      </c>
      <c r="G95" s="20">
        <f t="shared" si="63"/>
        <v>6757.946778153826</v>
      </c>
      <c r="H95" s="20">
        <f t="shared" si="63"/>
        <v>55000</v>
      </c>
      <c r="I95" s="20">
        <f t="shared" si="63"/>
        <v>7299.7544628044325</v>
      </c>
      <c r="J95" s="20">
        <f t="shared" ref="J95" si="64">J96+J100</f>
        <v>0</v>
      </c>
      <c r="K95" s="20">
        <f t="shared" si="63"/>
        <v>0</v>
      </c>
      <c r="L95" s="20">
        <f t="shared" ref="L95:M95" si="65">L96+L100</f>
        <v>0</v>
      </c>
      <c r="M95" s="100">
        <f t="shared" si="65"/>
        <v>0</v>
      </c>
      <c r="N95" s="8">
        <f>SUM(N96:N100)</f>
        <v>0</v>
      </c>
      <c r="O95" s="8">
        <f>N95</f>
        <v>0</v>
      </c>
      <c r="R95" s="78"/>
    </row>
    <row r="96" spans="1:18" ht="15" hidden="1" x14ac:dyDescent="0.25">
      <c r="B96" s="83">
        <v>31</v>
      </c>
      <c r="C96" s="81" t="s">
        <v>6</v>
      </c>
      <c r="D96" s="45">
        <f t="shared" ref="D96:K96" si="66">SUM(D97:D99)</f>
        <v>56625</v>
      </c>
      <c r="E96" s="45">
        <f t="shared" si="66"/>
        <v>56625</v>
      </c>
      <c r="F96" s="45">
        <f t="shared" si="66"/>
        <v>50917.75</v>
      </c>
      <c r="G96" s="45">
        <f t="shared" si="66"/>
        <v>6757.946778153826</v>
      </c>
      <c r="H96" s="45">
        <f t="shared" si="66"/>
        <v>53130</v>
      </c>
      <c r="I96" s="45">
        <f t="shared" si="66"/>
        <v>7051.5628110690814</v>
      </c>
      <c r="J96" s="45">
        <f t="shared" ref="J96" si="67">SUM(J97:J99)</f>
        <v>0</v>
      </c>
      <c r="K96" s="45">
        <f t="shared" si="66"/>
        <v>0</v>
      </c>
      <c r="L96" s="45">
        <f t="shared" ref="L96:M96" si="68">SUM(L97:L99)</f>
        <v>0</v>
      </c>
      <c r="M96" s="105">
        <f t="shared" si="68"/>
        <v>0</v>
      </c>
      <c r="N96" s="8">
        <v>0</v>
      </c>
      <c r="O96" s="8">
        <f>N96</f>
        <v>0</v>
      </c>
      <c r="R96" s="78"/>
    </row>
    <row r="97" spans="2:18" hidden="1" x14ac:dyDescent="0.2">
      <c r="B97" s="38">
        <v>311</v>
      </c>
      <c r="C97" s="39" t="s">
        <v>59</v>
      </c>
      <c r="D97" s="13">
        <v>45000</v>
      </c>
      <c r="E97" s="13">
        <v>45000</v>
      </c>
      <c r="F97" s="13">
        <v>40101.08</v>
      </c>
      <c r="G97" s="13">
        <f>F97/7.5345</f>
        <v>5322.3279580595927</v>
      </c>
      <c r="H97" s="13">
        <v>42000</v>
      </c>
      <c r="I97" s="13">
        <f>H97/7.5345</f>
        <v>5574.3579534142937</v>
      </c>
      <c r="J97" s="34">
        <v>0</v>
      </c>
      <c r="K97" s="34">
        <v>0</v>
      </c>
      <c r="L97" s="34">
        <v>0</v>
      </c>
      <c r="M97" s="102">
        <v>0</v>
      </c>
      <c r="R97" s="78"/>
    </row>
    <row r="98" spans="2:18" hidden="1" x14ac:dyDescent="0.2">
      <c r="B98" s="38">
        <v>312</v>
      </c>
      <c r="C98" s="39" t="s">
        <v>21</v>
      </c>
      <c r="D98" s="13">
        <v>4200</v>
      </c>
      <c r="E98" s="13">
        <v>4200</v>
      </c>
      <c r="F98" s="13">
        <v>4200</v>
      </c>
      <c r="G98" s="13">
        <f>F98/7.5345</f>
        <v>557.43579534142941</v>
      </c>
      <c r="H98" s="13">
        <v>4200</v>
      </c>
      <c r="I98" s="13">
        <f>H98/7.5345</f>
        <v>557.43579534142941</v>
      </c>
      <c r="J98" s="34">
        <v>0</v>
      </c>
      <c r="K98" s="34">
        <v>0</v>
      </c>
      <c r="L98" s="34">
        <v>0</v>
      </c>
      <c r="M98" s="102">
        <v>0</v>
      </c>
      <c r="R98" s="78"/>
    </row>
    <row r="99" spans="2:18" hidden="1" x14ac:dyDescent="0.2">
      <c r="B99" s="38">
        <v>313</v>
      </c>
      <c r="C99" s="39" t="s">
        <v>8</v>
      </c>
      <c r="D99" s="13">
        <v>7425</v>
      </c>
      <c r="E99" s="13">
        <v>7425</v>
      </c>
      <c r="F99" s="13">
        <v>6616.67</v>
      </c>
      <c r="G99" s="13">
        <f>F99/7.5345</f>
        <v>878.1830247528037</v>
      </c>
      <c r="H99" s="13">
        <v>6930</v>
      </c>
      <c r="I99" s="13">
        <f>H99/7.5345</f>
        <v>919.76906231335852</v>
      </c>
      <c r="J99" s="34">
        <v>0</v>
      </c>
      <c r="K99" s="34">
        <v>0</v>
      </c>
      <c r="L99" s="34">
        <v>0</v>
      </c>
      <c r="M99" s="102">
        <v>0</v>
      </c>
      <c r="R99" s="78"/>
    </row>
    <row r="100" spans="2:18" ht="15" hidden="1" x14ac:dyDescent="0.25">
      <c r="B100" s="83">
        <v>32</v>
      </c>
      <c r="C100" s="81" t="s">
        <v>9</v>
      </c>
      <c r="D100" s="45">
        <f t="shared" ref="D100:M100" si="69">D101</f>
        <v>3375</v>
      </c>
      <c r="E100" s="45">
        <f t="shared" si="69"/>
        <v>3375</v>
      </c>
      <c r="F100" s="45">
        <f t="shared" si="69"/>
        <v>0</v>
      </c>
      <c r="G100" s="45">
        <f t="shared" si="69"/>
        <v>0</v>
      </c>
      <c r="H100" s="45">
        <f t="shared" si="69"/>
        <v>1870</v>
      </c>
      <c r="I100" s="45">
        <f t="shared" si="69"/>
        <v>248.19165173535072</v>
      </c>
      <c r="J100" s="45">
        <f t="shared" si="69"/>
        <v>0</v>
      </c>
      <c r="K100" s="45">
        <f t="shared" si="69"/>
        <v>0</v>
      </c>
      <c r="L100" s="45">
        <f t="shared" si="69"/>
        <v>0</v>
      </c>
      <c r="M100" s="105">
        <f t="shared" si="69"/>
        <v>0</v>
      </c>
      <c r="N100" s="8">
        <v>0</v>
      </c>
      <c r="O100" s="8">
        <f>N100</f>
        <v>0</v>
      </c>
      <c r="R100" s="78"/>
    </row>
    <row r="101" spans="2:18" hidden="1" x14ac:dyDescent="0.2">
      <c r="B101" s="38">
        <v>321</v>
      </c>
      <c r="C101" s="39" t="s">
        <v>10</v>
      </c>
      <c r="D101" s="13">
        <v>3375</v>
      </c>
      <c r="E101" s="13">
        <v>3375</v>
      </c>
      <c r="F101" s="13">
        <v>0</v>
      </c>
      <c r="G101" s="13">
        <f>F101/7.5345</f>
        <v>0</v>
      </c>
      <c r="H101" s="13">
        <v>1870</v>
      </c>
      <c r="I101" s="13">
        <f>H101/7.5345</f>
        <v>248.19165173535072</v>
      </c>
      <c r="J101" s="34">
        <v>0</v>
      </c>
      <c r="K101" s="34">
        <v>0</v>
      </c>
      <c r="L101" s="34">
        <v>0</v>
      </c>
      <c r="M101" s="102">
        <v>0</v>
      </c>
      <c r="R101" s="78"/>
    </row>
    <row r="102" spans="2:18" x14ac:dyDescent="0.2">
      <c r="B102" s="5" t="s">
        <v>65</v>
      </c>
      <c r="C102" s="51" t="s">
        <v>170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104"/>
      <c r="R102" s="78"/>
    </row>
    <row r="103" spans="2:18" ht="15" x14ac:dyDescent="0.25">
      <c r="B103" s="5">
        <v>47300</v>
      </c>
      <c r="C103" s="51" t="s">
        <v>172</v>
      </c>
      <c r="D103" s="33"/>
      <c r="E103" s="33"/>
      <c r="H103" s="33"/>
      <c r="I103" s="33"/>
      <c r="J103" s="33"/>
      <c r="K103" s="33"/>
      <c r="L103" s="33"/>
      <c r="M103" s="103"/>
      <c r="R103" s="78"/>
    </row>
    <row r="104" spans="2:18" ht="15" x14ac:dyDescent="0.25">
      <c r="B104" s="18">
        <v>3</v>
      </c>
      <c r="C104" s="19" t="s">
        <v>5</v>
      </c>
      <c r="D104" s="20">
        <f t="shared" ref="D104:K104" si="70">D105+D108+D113</f>
        <v>250000</v>
      </c>
      <c r="E104" s="20">
        <f t="shared" si="70"/>
        <v>250000</v>
      </c>
      <c r="F104" s="20">
        <f t="shared" si="70"/>
        <v>235173.36</v>
      </c>
      <c r="G104" s="20">
        <f t="shared" si="70"/>
        <v>31212.868803503879</v>
      </c>
      <c r="H104" s="20">
        <f t="shared" si="70"/>
        <v>330000</v>
      </c>
      <c r="I104" s="20">
        <f t="shared" si="70"/>
        <v>43798.526776826591</v>
      </c>
      <c r="J104" s="20">
        <f t="shared" ref="J104" si="71">J105+J108+J113</f>
        <v>409876.78813499998</v>
      </c>
      <c r="K104" s="20">
        <f t="shared" si="70"/>
        <v>54399.999999999993</v>
      </c>
      <c r="L104" s="20">
        <f t="shared" ref="L104:M104" si="72">L105+L108+L113</f>
        <v>11000</v>
      </c>
      <c r="M104" s="20">
        <f t="shared" si="72"/>
        <v>10030.84</v>
      </c>
      <c r="N104" s="20">
        <f>SUM(N108:N114)</f>
        <v>54400</v>
      </c>
      <c r="O104" s="20">
        <f>N104</f>
        <v>54400</v>
      </c>
      <c r="R104" s="78"/>
    </row>
    <row r="105" spans="2:18" ht="15" x14ac:dyDescent="0.25">
      <c r="B105" s="83">
        <v>31</v>
      </c>
      <c r="C105" s="81" t="s">
        <v>6</v>
      </c>
      <c r="D105" s="45">
        <f t="shared" ref="D105:K105" si="73">SUM(D106:D107)</f>
        <v>0</v>
      </c>
      <c r="E105" s="45">
        <f t="shared" si="73"/>
        <v>0</v>
      </c>
      <c r="F105" s="45">
        <f t="shared" si="73"/>
        <v>0</v>
      </c>
      <c r="G105" s="45">
        <f t="shared" si="73"/>
        <v>0</v>
      </c>
      <c r="H105" s="45">
        <f t="shared" si="73"/>
        <v>0</v>
      </c>
      <c r="I105" s="45">
        <f t="shared" si="73"/>
        <v>0</v>
      </c>
      <c r="J105" s="45">
        <f t="shared" ref="J105" si="74">SUM(J106:J107)</f>
        <v>0</v>
      </c>
      <c r="K105" s="45">
        <f t="shared" si="73"/>
        <v>0</v>
      </c>
      <c r="L105" s="45">
        <v>0</v>
      </c>
      <c r="M105" s="45">
        <v>0</v>
      </c>
      <c r="N105" s="47"/>
      <c r="O105" s="47"/>
      <c r="R105" s="78"/>
    </row>
    <row r="106" spans="2:18" ht="15" hidden="1" x14ac:dyDescent="0.25">
      <c r="B106" s="38">
        <v>311</v>
      </c>
      <c r="C106" s="39" t="s">
        <v>7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47"/>
      <c r="O106" s="47"/>
      <c r="R106" s="78"/>
    </row>
    <row r="107" spans="2:18" ht="15" hidden="1" x14ac:dyDescent="0.25">
      <c r="B107" s="38">
        <v>313</v>
      </c>
      <c r="C107" s="39" t="s">
        <v>8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47"/>
      <c r="O107" s="47"/>
      <c r="R107" s="78"/>
    </row>
    <row r="108" spans="2:18" ht="15" x14ac:dyDescent="0.25">
      <c r="B108" s="83">
        <v>32</v>
      </c>
      <c r="C108" s="81" t="s">
        <v>9</v>
      </c>
      <c r="D108" s="45">
        <f t="shared" ref="D108:L108" si="75">SUM(D109:D112)</f>
        <v>249000</v>
      </c>
      <c r="E108" s="45">
        <f t="shared" si="75"/>
        <v>249000</v>
      </c>
      <c r="F108" s="45">
        <f t="shared" si="75"/>
        <v>234249.65</v>
      </c>
      <c r="G108" s="45">
        <f t="shared" si="75"/>
        <v>31090.271418143206</v>
      </c>
      <c r="H108" s="45">
        <f t="shared" si="75"/>
        <v>328000</v>
      </c>
      <c r="I108" s="45">
        <f t="shared" si="75"/>
        <v>43533.081159997339</v>
      </c>
      <c r="J108" s="45">
        <f t="shared" ref="J108" si="76">SUM(J109:J112)</f>
        <v>406876.78813499998</v>
      </c>
      <c r="K108" s="45">
        <f t="shared" si="75"/>
        <v>54001.829999999994</v>
      </c>
      <c r="L108" s="45">
        <f t="shared" si="75"/>
        <v>10500</v>
      </c>
      <c r="M108" s="45">
        <f t="shared" ref="M108" si="77">SUM(M109:M112)</f>
        <v>10030.84</v>
      </c>
      <c r="N108" s="47">
        <v>54001.83</v>
      </c>
      <c r="O108" s="47">
        <f>N108</f>
        <v>54001.83</v>
      </c>
      <c r="R108" s="78"/>
    </row>
    <row r="109" spans="2:18" hidden="1" x14ac:dyDescent="0.2">
      <c r="B109" s="38">
        <v>321</v>
      </c>
      <c r="C109" s="39" t="s">
        <v>10</v>
      </c>
      <c r="D109" s="13">
        <v>2000</v>
      </c>
      <c r="E109" s="13">
        <v>2000</v>
      </c>
      <c r="F109" s="13">
        <v>0</v>
      </c>
      <c r="G109" s="13">
        <f t="shared" ref="G109:G116" si="78">F109/7.5345</f>
        <v>0</v>
      </c>
      <c r="H109" s="13">
        <v>500</v>
      </c>
      <c r="I109" s="13">
        <f>H109/7.5345</f>
        <v>66.361404207313029</v>
      </c>
      <c r="J109" s="34">
        <f t="shared" ref="J109:J116" si="79">K109*7.5345</f>
        <v>2000.033025</v>
      </c>
      <c r="K109" s="34">
        <v>265.45</v>
      </c>
      <c r="L109" s="34">
        <v>250</v>
      </c>
      <c r="M109" s="34">
        <v>147.4</v>
      </c>
      <c r="N109" s="10"/>
      <c r="O109" s="10"/>
      <c r="R109" s="78"/>
    </row>
    <row r="110" spans="2:18" hidden="1" x14ac:dyDescent="0.2">
      <c r="B110" s="38">
        <v>322</v>
      </c>
      <c r="C110" s="39" t="s">
        <v>11</v>
      </c>
      <c r="D110" s="13">
        <v>218000</v>
      </c>
      <c r="E110" s="13">
        <v>218000</v>
      </c>
      <c r="F110" s="13">
        <v>222081.06</v>
      </c>
      <c r="G110" s="13">
        <f t="shared" si="78"/>
        <v>29475.221978897072</v>
      </c>
      <c r="H110" s="13">
        <v>312500</v>
      </c>
      <c r="I110" s="13">
        <f>H110/7.5345</f>
        <v>41475.877629570641</v>
      </c>
      <c r="J110" s="34">
        <f t="shared" si="79"/>
        <v>369876.81760499999</v>
      </c>
      <c r="K110" s="34">
        <v>49091.09</v>
      </c>
      <c r="L110" s="34">
        <v>5400</v>
      </c>
      <c r="M110" s="34">
        <v>4087.31</v>
      </c>
      <c r="N110" s="10"/>
      <c r="O110" s="34"/>
      <c r="R110" s="78"/>
    </row>
    <row r="111" spans="2:18" hidden="1" x14ac:dyDescent="0.2">
      <c r="B111" s="38">
        <v>323</v>
      </c>
      <c r="C111" s="39" t="s">
        <v>12</v>
      </c>
      <c r="D111" s="13">
        <v>24000</v>
      </c>
      <c r="E111" s="13">
        <v>24000</v>
      </c>
      <c r="F111" s="13">
        <v>12168.59</v>
      </c>
      <c r="G111" s="13">
        <f t="shared" si="78"/>
        <v>1615.0494392461344</v>
      </c>
      <c r="H111" s="13">
        <v>14500</v>
      </c>
      <c r="I111" s="13">
        <f>H111/7.5345</f>
        <v>1924.4807220120776</v>
      </c>
      <c r="J111" s="34">
        <f t="shared" si="79"/>
        <v>29999.967960000002</v>
      </c>
      <c r="K111" s="34">
        <v>3981.68</v>
      </c>
      <c r="L111" s="34">
        <v>4500</v>
      </c>
      <c r="M111" s="34">
        <v>5796.13</v>
      </c>
      <c r="N111" s="10"/>
      <c r="O111" s="34"/>
      <c r="R111" s="78"/>
    </row>
    <row r="112" spans="2:18" hidden="1" x14ac:dyDescent="0.2">
      <c r="B112" s="38">
        <v>329</v>
      </c>
      <c r="C112" s="39" t="s">
        <v>51</v>
      </c>
      <c r="D112" s="13">
        <v>5000</v>
      </c>
      <c r="E112" s="13">
        <v>5000</v>
      </c>
      <c r="F112" s="13">
        <v>0</v>
      </c>
      <c r="G112" s="13">
        <f t="shared" si="78"/>
        <v>0</v>
      </c>
      <c r="H112" s="13">
        <v>500</v>
      </c>
      <c r="I112" s="13">
        <f>H112/7.5345</f>
        <v>66.361404207313029</v>
      </c>
      <c r="J112" s="34">
        <f t="shared" si="79"/>
        <v>4999.9695450000008</v>
      </c>
      <c r="K112" s="34">
        <v>663.61</v>
      </c>
      <c r="L112" s="34">
        <v>350</v>
      </c>
      <c r="M112" s="34">
        <v>0</v>
      </c>
      <c r="N112" s="10"/>
      <c r="O112" s="34"/>
      <c r="R112" s="78"/>
    </row>
    <row r="113" spans="1:18" ht="15" x14ac:dyDescent="0.25">
      <c r="B113" s="83">
        <v>34</v>
      </c>
      <c r="C113" s="81" t="s">
        <v>52</v>
      </c>
      <c r="D113" s="45">
        <f t="shared" ref="D113:M113" si="80">D114</f>
        <v>1000</v>
      </c>
      <c r="E113" s="45">
        <f t="shared" si="80"/>
        <v>1000</v>
      </c>
      <c r="F113" s="45">
        <f t="shared" si="80"/>
        <v>923.71</v>
      </c>
      <c r="G113" s="45">
        <f t="shared" si="80"/>
        <v>122.59738536067422</v>
      </c>
      <c r="H113" s="45">
        <f t="shared" si="80"/>
        <v>2000</v>
      </c>
      <c r="I113" s="45">
        <f t="shared" si="80"/>
        <v>265.44561682925212</v>
      </c>
      <c r="J113" s="45">
        <f t="shared" si="80"/>
        <v>3000</v>
      </c>
      <c r="K113" s="45">
        <f t="shared" si="80"/>
        <v>398.17</v>
      </c>
      <c r="L113" s="45">
        <f t="shared" si="80"/>
        <v>500</v>
      </c>
      <c r="M113" s="45">
        <f t="shared" si="80"/>
        <v>0</v>
      </c>
      <c r="N113" s="20">
        <v>398.17</v>
      </c>
      <c r="O113" s="20">
        <f>N113</f>
        <v>398.17</v>
      </c>
      <c r="R113" s="78"/>
    </row>
    <row r="114" spans="1:18" hidden="1" x14ac:dyDescent="0.2">
      <c r="B114" s="38">
        <v>343</v>
      </c>
      <c r="C114" s="39" t="s">
        <v>53</v>
      </c>
      <c r="D114" s="13">
        <v>1000</v>
      </c>
      <c r="E114" s="13">
        <v>1000</v>
      </c>
      <c r="F114" s="13">
        <v>923.71</v>
      </c>
      <c r="G114" s="13">
        <f t="shared" si="78"/>
        <v>122.59738536067422</v>
      </c>
      <c r="H114" s="13">
        <v>2000</v>
      </c>
      <c r="I114" s="13">
        <f>H114/7.5345</f>
        <v>265.44561682925212</v>
      </c>
      <c r="J114" s="34">
        <v>3000</v>
      </c>
      <c r="K114" s="34">
        <v>398.17</v>
      </c>
      <c r="L114" s="34">
        <v>500</v>
      </c>
      <c r="M114" s="34">
        <v>0</v>
      </c>
      <c r="N114" s="71"/>
      <c r="O114" s="71"/>
      <c r="R114" s="78"/>
    </row>
    <row r="115" spans="1:18" ht="15" x14ac:dyDescent="0.25">
      <c r="B115" s="18">
        <v>4</v>
      </c>
      <c r="C115" s="19" t="s">
        <v>13</v>
      </c>
      <c r="D115" s="20">
        <f t="shared" ref="D115:N115" si="81">D116</f>
        <v>0</v>
      </c>
      <c r="E115" s="20" t="e">
        <f t="shared" si="81"/>
        <v>#REF!</v>
      </c>
      <c r="F115" s="20">
        <f t="shared" si="81"/>
        <v>27462.5</v>
      </c>
      <c r="G115" s="20">
        <f t="shared" si="81"/>
        <v>3644.9001260866676</v>
      </c>
      <c r="H115" s="20">
        <f t="shared" si="81"/>
        <v>5000</v>
      </c>
      <c r="I115" s="20">
        <f t="shared" si="81"/>
        <v>663.61404207313024</v>
      </c>
      <c r="J115" s="20">
        <f t="shared" si="81"/>
        <v>9794.85</v>
      </c>
      <c r="K115" s="20">
        <f t="shared" si="81"/>
        <v>1300</v>
      </c>
      <c r="L115" s="20">
        <f t="shared" si="81"/>
        <v>6098.03</v>
      </c>
      <c r="M115" s="20">
        <f t="shared" si="81"/>
        <v>1310</v>
      </c>
      <c r="N115" s="20">
        <f t="shared" si="81"/>
        <v>1300</v>
      </c>
      <c r="O115" s="20">
        <f>N115</f>
        <v>1300</v>
      </c>
      <c r="R115" s="78"/>
    </row>
    <row r="116" spans="1:18" ht="15" x14ac:dyDescent="0.25">
      <c r="B116" s="83">
        <v>42</v>
      </c>
      <c r="C116" s="81" t="s">
        <v>36</v>
      </c>
      <c r="D116" s="45">
        <v>0</v>
      </c>
      <c r="E116" s="45" t="e">
        <f>SUM(#REF!)</f>
        <v>#REF!</v>
      </c>
      <c r="F116" s="45">
        <v>27462.5</v>
      </c>
      <c r="G116" s="45">
        <f t="shared" si="78"/>
        <v>3644.9001260866676</v>
      </c>
      <c r="H116" s="45">
        <v>5000</v>
      </c>
      <c r="I116" s="45">
        <f>H116/7.5345</f>
        <v>663.61404207313024</v>
      </c>
      <c r="J116" s="47">
        <f t="shared" si="79"/>
        <v>9794.85</v>
      </c>
      <c r="K116" s="45">
        <v>1300</v>
      </c>
      <c r="L116" s="45">
        <v>6098.03</v>
      </c>
      <c r="M116" s="45">
        <v>1310</v>
      </c>
      <c r="N116" s="47">
        <v>1300</v>
      </c>
      <c r="O116" s="47">
        <f>N116</f>
        <v>1300</v>
      </c>
      <c r="R116" s="78"/>
    </row>
    <row r="117" spans="1:18" x14ac:dyDescent="0.2">
      <c r="B117" s="4" t="s">
        <v>58</v>
      </c>
      <c r="C117" s="51" t="s">
        <v>171</v>
      </c>
      <c r="D117" s="23"/>
      <c r="E117" s="23"/>
      <c r="F117" s="23"/>
      <c r="G117" s="23"/>
      <c r="H117" s="23"/>
      <c r="I117" s="23"/>
      <c r="J117" s="23"/>
      <c r="K117" s="23"/>
      <c r="L117" s="23"/>
      <c r="M117" s="104"/>
      <c r="R117" s="78"/>
    </row>
    <row r="118" spans="1:18" x14ac:dyDescent="0.2">
      <c r="B118" s="5">
        <v>47300</v>
      </c>
      <c r="C118" s="51" t="s">
        <v>172</v>
      </c>
      <c r="D118" s="23"/>
      <c r="E118" s="23"/>
      <c r="H118" s="23"/>
      <c r="I118" s="23"/>
      <c r="J118" s="23"/>
      <c r="K118" s="23"/>
      <c r="L118" s="23"/>
      <c r="M118" s="104"/>
      <c r="R118" s="78"/>
    </row>
    <row r="119" spans="1:18" ht="15" x14ac:dyDescent="0.25">
      <c r="B119" s="18">
        <v>3</v>
      </c>
      <c r="C119" s="19" t="s">
        <v>5</v>
      </c>
      <c r="D119" s="20">
        <f>D120+D124</f>
        <v>180000</v>
      </c>
      <c r="E119" s="20">
        <f>E120+E124</f>
        <v>190000</v>
      </c>
      <c r="F119" s="20">
        <f t="shared" ref="F119:N119" si="82">F120+F124+F129</f>
        <v>228049.62</v>
      </c>
      <c r="G119" s="20">
        <f t="shared" si="82"/>
        <v>30267.386024288273</v>
      </c>
      <c r="H119" s="20">
        <f t="shared" si="82"/>
        <v>290000</v>
      </c>
      <c r="I119" s="20">
        <f t="shared" si="82"/>
        <v>38489.614440241552</v>
      </c>
      <c r="J119" s="20">
        <f t="shared" ref="J119" si="83">J120+J124+J129</f>
        <v>361656</v>
      </c>
      <c r="K119" s="20">
        <f t="shared" si="82"/>
        <v>48000</v>
      </c>
      <c r="L119" s="20">
        <f t="shared" ref="L119:M119" si="84">L120+L124+L129</f>
        <v>48000</v>
      </c>
      <c r="M119" s="20">
        <f t="shared" si="84"/>
        <v>46292.5</v>
      </c>
      <c r="N119" s="20">
        <f t="shared" si="82"/>
        <v>48000</v>
      </c>
      <c r="O119" s="20">
        <f>N119</f>
        <v>48000</v>
      </c>
      <c r="R119" s="78"/>
    </row>
    <row r="120" spans="1:18" ht="15" x14ac:dyDescent="0.25">
      <c r="B120" s="83">
        <v>31</v>
      </c>
      <c r="C120" s="81" t="s">
        <v>6</v>
      </c>
      <c r="D120" s="45">
        <f t="shared" ref="D120:K120" si="85">SUM(D121:D123)</f>
        <v>75900</v>
      </c>
      <c r="E120" s="45">
        <f t="shared" si="85"/>
        <v>76775</v>
      </c>
      <c r="F120" s="45">
        <f t="shared" si="85"/>
        <v>84367.51999999999</v>
      </c>
      <c r="G120" s="45">
        <f t="shared" si="85"/>
        <v>11197.494193377132</v>
      </c>
      <c r="H120" s="45">
        <f t="shared" si="85"/>
        <v>134150</v>
      </c>
      <c r="I120" s="45">
        <f t="shared" si="85"/>
        <v>17804.764748822083</v>
      </c>
      <c r="J120" s="45">
        <f t="shared" ref="J120" si="86">SUM(J121:J123)</f>
        <v>157450.02874500002</v>
      </c>
      <c r="K120" s="45">
        <f t="shared" si="85"/>
        <v>20897.210000000003</v>
      </c>
      <c r="L120" s="45">
        <f t="shared" ref="L120:M120" si="87">SUM(L121:L123)</f>
        <v>24300</v>
      </c>
      <c r="M120" s="45">
        <f t="shared" si="87"/>
        <v>17192.5</v>
      </c>
      <c r="N120" s="47">
        <v>20897.21</v>
      </c>
      <c r="O120" s="47">
        <f>N120</f>
        <v>20897.21</v>
      </c>
      <c r="R120" s="78"/>
    </row>
    <row r="121" spans="1:18" hidden="1" x14ac:dyDescent="0.2">
      <c r="B121" s="38">
        <v>311</v>
      </c>
      <c r="C121" s="39" t="s">
        <v>7</v>
      </c>
      <c r="D121" s="13">
        <v>63000</v>
      </c>
      <c r="E121" s="13">
        <v>65000</v>
      </c>
      <c r="F121" s="13">
        <v>66513.22</v>
      </c>
      <c r="G121" s="13">
        <f t="shared" ref="G121:G130" si="88">F121/7.5345</f>
        <v>8827.8213550998735</v>
      </c>
      <c r="H121" s="13">
        <v>110000</v>
      </c>
      <c r="I121" s="13">
        <f>H121/7.5345</f>
        <v>14599.508925608865</v>
      </c>
      <c r="J121" s="34">
        <f t="shared" ref="J121:J130" si="89">K121*7.5345</f>
        <v>130000.03696500002</v>
      </c>
      <c r="K121" s="34">
        <v>17253.97</v>
      </c>
      <c r="L121" s="34">
        <v>20000</v>
      </c>
      <c r="M121" s="34">
        <v>14500</v>
      </c>
      <c r="N121" s="10"/>
      <c r="O121" s="10"/>
      <c r="R121" s="78"/>
    </row>
    <row r="122" spans="1:18" hidden="1" x14ac:dyDescent="0.2">
      <c r="B122" s="38">
        <v>312</v>
      </c>
      <c r="C122" s="39" t="s">
        <v>21</v>
      </c>
      <c r="D122" s="13">
        <v>3000</v>
      </c>
      <c r="E122" s="13">
        <v>2700</v>
      </c>
      <c r="F122" s="13">
        <v>6600.93</v>
      </c>
      <c r="G122" s="13">
        <f t="shared" si="88"/>
        <v>876.0939677483575</v>
      </c>
      <c r="H122" s="13">
        <v>6000</v>
      </c>
      <c r="I122" s="13">
        <f>H122/7.5345</f>
        <v>796.33685048775624</v>
      </c>
      <c r="J122" s="34">
        <f t="shared" si="89"/>
        <v>6000.0237300000008</v>
      </c>
      <c r="K122" s="34">
        <v>796.34</v>
      </c>
      <c r="L122" s="34">
        <v>1000</v>
      </c>
      <c r="M122" s="34">
        <v>300</v>
      </c>
      <c r="N122" s="10"/>
      <c r="O122" s="10"/>
      <c r="R122" s="78"/>
    </row>
    <row r="123" spans="1:18" hidden="1" x14ac:dyDescent="0.2">
      <c r="B123" s="38">
        <v>313</v>
      </c>
      <c r="C123" s="39" t="s">
        <v>8</v>
      </c>
      <c r="D123" s="13">
        <v>9900</v>
      </c>
      <c r="E123" s="13">
        <v>9075</v>
      </c>
      <c r="F123" s="13">
        <v>11253.37</v>
      </c>
      <c r="G123" s="13">
        <f t="shared" si="88"/>
        <v>1493.5788705289003</v>
      </c>
      <c r="H123" s="13">
        <v>18150</v>
      </c>
      <c r="I123" s="13">
        <f>H123/7.5345</f>
        <v>2408.9189727254629</v>
      </c>
      <c r="J123" s="34">
        <f t="shared" si="89"/>
        <v>21449.968050000003</v>
      </c>
      <c r="K123" s="34">
        <v>2846.9</v>
      </c>
      <c r="L123" s="34">
        <v>3300</v>
      </c>
      <c r="M123" s="34">
        <v>2392.5</v>
      </c>
      <c r="N123" s="10"/>
      <c r="O123" s="10"/>
      <c r="R123" s="78"/>
    </row>
    <row r="124" spans="1:18" ht="15" x14ac:dyDescent="0.25">
      <c r="A124" s="82"/>
      <c r="B124" s="83">
        <v>32</v>
      </c>
      <c r="C124" s="81" t="s">
        <v>9</v>
      </c>
      <c r="D124" s="45">
        <f>SUM(D125:D127)</f>
        <v>104100</v>
      </c>
      <c r="E124" s="45">
        <f>SUM(E125:E127)</f>
        <v>113225</v>
      </c>
      <c r="F124" s="45">
        <f>SUM(F125:F127)</f>
        <v>143682.1</v>
      </c>
      <c r="G124" s="45">
        <f t="shared" ref="G124:L124" si="90">SUM(G125:G128)</f>
        <v>19069.89183091114</v>
      </c>
      <c r="H124" s="45">
        <f t="shared" si="90"/>
        <v>153850</v>
      </c>
      <c r="I124" s="45">
        <f t="shared" si="90"/>
        <v>20419.404074590217</v>
      </c>
      <c r="J124" s="45">
        <f t="shared" si="90"/>
        <v>202205.93823</v>
      </c>
      <c r="K124" s="45">
        <f t="shared" si="90"/>
        <v>26837.34</v>
      </c>
      <c r="L124" s="45">
        <f t="shared" si="90"/>
        <v>23400</v>
      </c>
      <c r="M124" s="45">
        <f t="shared" ref="M124" si="91">SUM(M125:M128)</f>
        <v>28800</v>
      </c>
      <c r="N124" s="47">
        <v>26837.34</v>
      </c>
      <c r="O124" s="47">
        <f>N124</f>
        <v>26837.34</v>
      </c>
      <c r="R124" s="78"/>
    </row>
    <row r="125" spans="1:18" ht="15" hidden="1" x14ac:dyDescent="0.25">
      <c r="A125" s="82"/>
      <c r="B125" s="38">
        <v>321</v>
      </c>
      <c r="C125" s="39" t="s">
        <v>10</v>
      </c>
      <c r="D125" s="13">
        <v>5100</v>
      </c>
      <c r="E125" s="13">
        <v>3000</v>
      </c>
      <c r="F125" s="13">
        <v>1223.0999999999999</v>
      </c>
      <c r="G125" s="13">
        <f t="shared" si="88"/>
        <v>162.33326697192911</v>
      </c>
      <c r="H125" s="13">
        <v>12000</v>
      </c>
      <c r="I125" s="13">
        <f>H125/7.5345</f>
        <v>1592.6737009755125</v>
      </c>
      <c r="J125" s="34">
        <f t="shared" si="89"/>
        <v>11205.91116</v>
      </c>
      <c r="K125" s="34">
        <v>1487.28</v>
      </c>
      <c r="L125" s="34">
        <v>1500</v>
      </c>
      <c r="M125" s="34">
        <v>1200</v>
      </c>
      <c r="N125" s="47"/>
      <c r="O125" s="47"/>
      <c r="R125" s="78"/>
    </row>
    <row r="126" spans="1:18" hidden="1" x14ac:dyDescent="0.2">
      <c r="B126" s="38">
        <v>322</v>
      </c>
      <c r="C126" s="39" t="s">
        <v>11</v>
      </c>
      <c r="D126" s="13">
        <v>99000</v>
      </c>
      <c r="E126" s="13">
        <v>105000</v>
      </c>
      <c r="F126" s="13">
        <v>137234</v>
      </c>
      <c r="G126" s="13">
        <f t="shared" si="88"/>
        <v>18214.081889972789</v>
      </c>
      <c r="H126" s="13">
        <v>134850</v>
      </c>
      <c r="I126" s="13">
        <f>H126/7.5345</f>
        <v>17897.670714712323</v>
      </c>
      <c r="J126" s="34">
        <f t="shared" si="89"/>
        <v>180000.03379500002</v>
      </c>
      <c r="K126" s="34">
        <v>23890.11</v>
      </c>
      <c r="L126" s="34">
        <v>20200</v>
      </c>
      <c r="M126" s="34">
        <v>23200</v>
      </c>
      <c r="N126" s="10"/>
      <c r="O126" s="34"/>
      <c r="R126" s="78"/>
    </row>
    <row r="127" spans="1:18" hidden="1" x14ac:dyDescent="0.2">
      <c r="B127" s="38">
        <v>323</v>
      </c>
      <c r="C127" s="39" t="s">
        <v>12</v>
      </c>
      <c r="D127" s="13"/>
      <c r="E127" s="13">
        <v>5225</v>
      </c>
      <c r="F127" s="13">
        <v>5225</v>
      </c>
      <c r="G127" s="13">
        <f t="shared" si="88"/>
        <v>693.47667396642112</v>
      </c>
      <c r="H127" s="13">
        <v>6000</v>
      </c>
      <c r="I127" s="13">
        <f>H127/7.5345</f>
        <v>796.33685048775624</v>
      </c>
      <c r="J127" s="34">
        <f t="shared" si="89"/>
        <v>10000.014435000001</v>
      </c>
      <c r="K127" s="34">
        <v>1327.23</v>
      </c>
      <c r="L127" s="34">
        <v>1600</v>
      </c>
      <c r="M127" s="34">
        <v>4200</v>
      </c>
      <c r="N127" s="10"/>
      <c r="O127" s="34"/>
      <c r="R127" s="78"/>
    </row>
    <row r="128" spans="1:18" hidden="1" x14ac:dyDescent="0.2">
      <c r="B128" s="38">
        <v>329</v>
      </c>
      <c r="C128" s="39" t="s">
        <v>51</v>
      </c>
      <c r="D128" s="13">
        <v>9300</v>
      </c>
      <c r="E128" s="13">
        <v>3000</v>
      </c>
      <c r="F128" s="13">
        <v>0</v>
      </c>
      <c r="G128" s="13">
        <f t="shared" si="88"/>
        <v>0</v>
      </c>
      <c r="H128" s="13">
        <v>1000</v>
      </c>
      <c r="I128" s="13">
        <f>H128/7.5345</f>
        <v>132.72280841462606</v>
      </c>
      <c r="J128" s="34">
        <f t="shared" si="89"/>
        <v>999.97883999999999</v>
      </c>
      <c r="K128" s="34">
        <v>132.72</v>
      </c>
      <c r="L128" s="34">
        <v>100</v>
      </c>
      <c r="M128" s="34">
        <v>200</v>
      </c>
      <c r="N128" s="10"/>
      <c r="O128" s="34"/>
      <c r="R128" s="78"/>
    </row>
    <row r="129" spans="1:18" ht="15" x14ac:dyDescent="0.25">
      <c r="B129" s="83">
        <v>34</v>
      </c>
      <c r="C129" s="81" t="s">
        <v>52</v>
      </c>
      <c r="D129" s="45">
        <f t="shared" ref="D129:M129" si="92">D130</f>
        <v>0</v>
      </c>
      <c r="E129" s="45">
        <f t="shared" si="92"/>
        <v>0</v>
      </c>
      <c r="F129" s="45">
        <f t="shared" si="92"/>
        <v>0</v>
      </c>
      <c r="G129" s="45">
        <f t="shared" si="92"/>
        <v>0</v>
      </c>
      <c r="H129" s="45">
        <f t="shared" si="92"/>
        <v>2000</v>
      </c>
      <c r="I129" s="45">
        <f t="shared" si="92"/>
        <v>265.44561682925212</v>
      </c>
      <c r="J129" s="45">
        <f t="shared" si="92"/>
        <v>2000.033025</v>
      </c>
      <c r="K129" s="45">
        <f t="shared" si="92"/>
        <v>265.45</v>
      </c>
      <c r="L129" s="45">
        <f t="shared" si="92"/>
        <v>300</v>
      </c>
      <c r="M129" s="45">
        <f t="shared" si="92"/>
        <v>300</v>
      </c>
      <c r="N129" s="47">
        <v>265.45</v>
      </c>
      <c r="O129" s="47">
        <f>N129</f>
        <v>265.45</v>
      </c>
      <c r="R129" s="78"/>
    </row>
    <row r="130" spans="1:18" hidden="1" x14ac:dyDescent="0.2">
      <c r="B130" s="38">
        <v>343</v>
      </c>
      <c r="C130" s="39" t="s">
        <v>53</v>
      </c>
      <c r="D130" s="13">
        <v>0</v>
      </c>
      <c r="E130" s="13">
        <v>0</v>
      </c>
      <c r="F130" s="13">
        <v>0</v>
      </c>
      <c r="G130" s="13">
        <f t="shared" si="88"/>
        <v>0</v>
      </c>
      <c r="H130" s="13">
        <v>2000</v>
      </c>
      <c r="I130" s="13">
        <f>H130/7.5345</f>
        <v>265.44561682925212</v>
      </c>
      <c r="J130" s="34">
        <f t="shared" si="89"/>
        <v>2000.033025</v>
      </c>
      <c r="K130" s="34">
        <v>265.45</v>
      </c>
      <c r="L130" s="34">
        <v>300</v>
      </c>
      <c r="M130" s="34">
        <v>300</v>
      </c>
      <c r="N130" s="10"/>
      <c r="O130" s="34"/>
      <c r="R130" s="78"/>
    </row>
    <row r="131" spans="1:18" ht="15" x14ac:dyDescent="0.25">
      <c r="B131" s="18">
        <v>4</v>
      </c>
      <c r="C131" s="19" t="s">
        <v>13</v>
      </c>
      <c r="D131" s="20" t="e">
        <f t="shared" ref="D131:M131" si="93">D132</f>
        <v>#REF!</v>
      </c>
      <c r="E131" s="20" t="e">
        <f t="shared" si="93"/>
        <v>#REF!</v>
      </c>
      <c r="F131" s="20">
        <f t="shared" si="93"/>
        <v>0</v>
      </c>
      <c r="G131" s="20">
        <f t="shared" si="93"/>
        <v>0</v>
      </c>
      <c r="H131" s="20">
        <f t="shared" si="93"/>
        <v>120000</v>
      </c>
      <c r="I131" s="20">
        <f t="shared" si="93"/>
        <v>15926.737009755125</v>
      </c>
      <c r="J131" s="20">
        <f t="shared" si="93"/>
        <v>120552</v>
      </c>
      <c r="K131" s="20">
        <f t="shared" si="93"/>
        <v>16000</v>
      </c>
      <c r="L131" s="20">
        <f t="shared" si="93"/>
        <v>12379.41</v>
      </c>
      <c r="M131" s="20">
        <f t="shared" si="93"/>
        <v>3000</v>
      </c>
      <c r="N131" s="20">
        <f>N132</f>
        <v>0</v>
      </c>
      <c r="O131" s="20">
        <f>O132</f>
        <v>0</v>
      </c>
      <c r="R131" s="78"/>
    </row>
    <row r="132" spans="1:18" ht="15" x14ac:dyDescent="0.25">
      <c r="B132" s="83">
        <v>42</v>
      </c>
      <c r="C132" s="81" t="s">
        <v>36</v>
      </c>
      <c r="D132" s="45" t="e">
        <f>SUM(#REF!)</f>
        <v>#REF!</v>
      </c>
      <c r="E132" s="45" t="e">
        <f>SUM(#REF!)</f>
        <v>#REF!</v>
      </c>
      <c r="F132" s="45">
        <f t="shared" ref="F132:M132" si="94">F133</f>
        <v>0</v>
      </c>
      <c r="G132" s="45">
        <f t="shared" si="94"/>
        <v>0</v>
      </c>
      <c r="H132" s="45">
        <f t="shared" si="94"/>
        <v>120000</v>
      </c>
      <c r="I132" s="45">
        <f t="shared" si="94"/>
        <v>15926.737009755125</v>
      </c>
      <c r="J132" s="45">
        <f t="shared" si="94"/>
        <v>120552</v>
      </c>
      <c r="K132" s="45">
        <f t="shared" si="94"/>
        <v>16000</v>
      </c>
      <c r="L132" s="45">
        <f t="shared" si="94"/>
        <v>12379.41</v>
      </c>
      <c r="M132" s="45">
        <f t="shared" si="94"/>
        <v>3000</v>
      </c>
      <c r="N132" s="47">
        <v>0</v>
      </c>
      <c r="O132" s="47">
        <f>N132</f>
        <v>0</v>
      </c>
      <c r="R132" s="78"/>
    </row>
    <row r="133" spans="1:18" hidden="1" x14ac:dyDescent="0.2">
      <c r="B133" s="38">
        <v>422</v>
      </c>
      <c r="C133" s="39" t="s">
        <v>79</v>
      </c>
      <c r="D133" s="13">
        <v>5000</v>
      </c>
      <c r="E133" s="13">
        <v>30000</v>
      </c>
      <c r="F133" s="13">
        <v>0</v>
      </c>
      <c r="G133" s="13">
        <f t="shared" ref="G133" si="95">F133/7.5345</f>
        <v>0</v>
      </c>
      <c r="H133" s="13">
        <v>120000</v>
      </c>
      <c r="I133" s="13">
        <f>H133/7.5345</f>
        <v>15926.737009755125</v>
      </c>
      <c r="J133" s="34">
        <f t="shared" ref="J133" si="96">K133*7.5345</f>
        <v>120552</v>
      </c>
      <c r="K133" s="34">
        <v>16000</v>
      </c>
      <c r="L133" s="34">
        <v>12379.41</v>
      </c>
      <c r="M133" s="102">
        <v>3000</v>
      </c>
      <c r="O133" s="6"/>
      <c r="R133" s="78"/>
    </row>
    <row r="134" spans="1:18" x14ac:dyDescent="0.2">
      <c r="B134" s="4" t="s">
        <v>58</v>
      </c>
      <c r="C134" s="51" t="s">
        <v>171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104"/>
      <c r="R134" s="78"/>
    </row>
    <row r="135" spans="1:18" x14ac:dyDescent="0.2">
      <c r="B135" s="5">
        <v>55291</v>
      </c>
      <c r="C135" s="51" t="s">
        <v>169</v>
      </c>
      <c r="D135" s="23"/>
      <c r="E135" s="23"/>
      <c r="F135" s="23"/>
      <c r="G135" s="23"/>
      <c r="H135" s="23"/>
      <c r="I135" s="23"/>
      <c r="J135" s="23"/>
      <c r="K135" s="23"/>
      <c r="L135" s="23"/>
      <c r="M135" s="104"/>
      <c r="R135" s="78"/>
    </row>
    <row r="136" spans="1:18" ht="15" x14ac:dyDescent="0.25">
      <c r="B136" s="18">
        <v>3</v>
      </c>
      <c r="C136" s="19" t="s">
        <v>5</v>
      </c>
      <c r="D136" s="20">
        <f t="shared" ref="D136:K136" si="97">D137+D141</f>
        <v>420000</v>
      </c>
      <c r="E136" s="20">
        <f t="shared" si="97"/>
        <v>430000</v>
      </c>
      <c r="F136" s="20">
        <f t="shared" si="97"/>
        <v>428288.64</v>
      </c>
      <c r="G136" s="20">
        <f t="shared" si="97"/>
        <v>56843.671112880751</v>
      </c>
      <c r="H136" s="20">
        <f t="shared" si="97"/>
        <v>420000</v>
      </c>
      <c r="I136" s="20">
        <f t="shared" si="97"/>
        <v>55743.57953414294</v>
      </c>
      <c r="J136" s="20">
        <f>J137+J141</f>
        <v>459999.99953000003</v>
      </c>
      <c r="K136" s="20">
        <f t="shared" si="97"/>
        <v>61052.49</v>
      </c>
      <c r="L136" s="20">
        <f t="shared" ref="L136:M136" si="98">L137+L141</f>
        <v>74325</v>
      </c>
      <c r="M136" s="20">
        <f t="shared" si="98"/>
        <v>81000</v>
      </c>
      <c r="N136" s="20">
        <f>SUM(N137:N141)</f>
        <v>61052.490000000005</v>
      </c>
      <c r="O136" s="20">
        <f>N136</f>
        <v>61052.490000000005</v>
      </c>
      <c r="R136" s="78"/>
    </row>
    <row r="137" spans="1:18" ht="15" x14ac:dyDescent="0.25">
      <c r="B137" s="83">
        <v>31</v>
      </c>
      <c r="C137" s="81" t="s">
        <v>6</v>
      </c>
      <c r="D137" s="45">
        <f t="shared" ref="D137:K137" si="99">SUM(D138:D140)</f>
        <v>404800</v>
      </c>
      <c r="E137" s="45">
        <f t="shared" si="99"/>
        <v>422135</v>
      </c>
      <c r="F137" s="45">
        <f t="shared" si="99"/>
        <v>421436.3</v>
      </c>
      <c r="G137" s="45">
        <f t="shared" si="99"/>
        <v>55934.209303868869</v>
      </c>
      <c r="H137" s="45">
        <f t="shared" si="99"/>
        <v>404800</v>
      </c>
      <c r="I137" s="45">
        <f t="shared" si="99"/>
        <v>53726.192846240621</v>
      </c>
      <c r="J137" s="45">
        <f t="shared" ref="J137" si="100">SUM(J138:J140)</f>
        <v>442000.003685</v>
      </c>
      <c r="K137" s="45">
        <f t="shared" si="99"/>
        <v>58663.479999999996</v>
      </c>
      <c r="L137" s="45">
        <f t="shared" ref="L137:M137" si="101">SUM(L138:L140)</f>
        <v>70287.5</v>
      </c>
      <c r="M137" s="45">
        <f t="shared" si="101"/>
        <v>77645.5</v>
      </c>
      <c r="N137" s="47">
        <v>58663.48</v>
      </c>
      <c r="O137" s="47">
        <f>N137</f>
        <v>58663.48</v>
      </c>
      <c r="R137" s="78"/>
    </row>
    <row r="138" spans="1:18" hidden="1" x14ac:dyDescent="0.2">
      <c r="B138" s="38">
        <v>311</v>
      </c>
      <c r="C138" s="39" t="s">
        <v>59</v>
      </c>
      <c r="D138" s="13">
        <v>330000</v>
      </c>
      <c r="E138" s="13">
        <v>339000</v>
      </c>
      <c r="F138" s="13">
        <v>339718.21</v>
      </c>
      <c r="G138" s="13">
        <f>F138/7.5345</f>
        <v>45088.354900789702</v>
      </c>
      <c r="H138" s="13">
        <v>334000</v>
      </c>
      <c r="I138" s="13">
        <f>H138/7.5345</f>
        <v>44329.418010485097</v>
      </c>
      <c r="J138" s="34">
        <v>360000</v>
      </c>
      <c r="K138" s="34">
        <v>47780.21</v>
      </c>
      <c r="L138" s="34">
        <v>57500</v>
      </c>
      <c r="M138" s="34">
        <v>62700</v>
      </c>
      <c r="N138" s="10"/>
      <c r="O138" s="10"/>
      <c r="R138" s="78"/>
    </row>
    <row r="139" spans="1:18" hidden="1" x14ac:dyDescent="0.2">
      <c r="B139" s="38">
        <v>312</v>
      </c>
      <c r="C139" s="39" t="s">
        <v>68</v>
      </c>
      <c r="D139" s="13">
        <v>22000</v>
      </c>
      <c r="E139" s="13">
        <v>27200</v>
      </c>
      <c r="F139" s="13">
        <v>25943.279999999999</v>
      </c>
      <c r="G139" s="13">
        <f t="shared" ref="G139:G142" si="102">F139/7.5345</f>
        <v>3443.2649810869993</v>
      </c>
      <c r="H139" s="13">
        <v>18000</v>
      </c>
      <c r="I139" s="13">
        <f>H139/7.5345</f>
        <v>2389.0105514632687</v>
      </c>
      <c r="J139" s="34">
        <v>22600.04</v>
      </c>
      <c r="K139" s="34">
        <v>2999.54</v>
      </c>
      <c r="L139" s="34">
        <v>3300</v>
      </c>
      <c r="M139" s="34">
        <v>4600</v>
      </c>
      <c r="N139" s="10"/>
      <c r="O139" s="10"/>
      <c r="R139" s="78"/>
    </row>
    <row r="140" spans="1:18" hidden="1" x14ac:dyDescent="0.2">
      <c r="A140" s="82"/>
      <c r="B140" s="38">
        <v>313</v>
      </c>
      <c r="C140" s="39" t="s">
        <v>8</v>
      </c>
      <c r="D140" s="13">
        <v>52800</v>
      </c>
      <c r="E140" s="13">
        <v>55935</v>
      </c>
      <c r="F140" s="13">
        <v>55774.81</v>
      </c>
      <c r="G140" s="13">
        <f t="shared" si="102"/>
        <v>7402.5894219921684</v>
      </c>
      <c r="H140" s="13">
        <v>52800</v>
      </c>
      <c r="I140" s="13">
        <f>H140/7.5345</f>
        <v>7007.7642842922551</v>
      </c>
      <c r="J140" s="34">
        <f t="shared" ref="J140:J142" si="103">K140*7.5345</f>
        <v>59399.963685000002</v>
      </c>
      <c r="K140" s="34">
        <v>7883.73</v>
      </c>
      <c r="L140" s="34">
        <v>9487.5</v>
      </c>
      <c r="M140" s="34">
        <v>10345.5</v>
      </c>
      <c r="N140" s="10"/>
      <c r="O140" s="10"/>
      <c r="R140" s="78"/>
    </row>
    <row r="141" spans="1:18" ht="15" x14ac:dyDescent="0.25">
      <c r="B141" s="83">
        <v>32</v>
      </c>
      <c r="C141" s="81" t="s">
        <v>9</v>
      </c>
      <c r="D141" s="45">
        <f t="shared" ref="D141:M141" si="104">SUM(D142:D142)</f>
        <v>15200</v>
      </c>
      <c r="E141" s="45">
        <f t="shared" si="104"/>
        <v>7865</v>
      </c>
      <c r="F141" s="45">
        <f t="shared" si="104"/>
        <v>6852.34</v>
      </c>
      <c r="G141" s="45">
        <f t="shared" si="104"/>
        <v>909.4618090118787</v>
      </c>
      <c r="H141" s="45">
        <f t="shared" si="104"/>
        <v>15200</v>
      </c>
      <c r="I141" s="45">
        <f t="shared" si="104"/>
        <v>2017.386687902316</v>
      </c>
      <c r="J141" s="45">
        <f t="shared" si="104"/>
        <v>17999.995845000001</v>
      </c>
      <c r="K141" s="45">
        <f t="shared" si="104"/>
        <v>2389.0100000000002</v>
      </c>
      <c r="L141" s="45">
        <f t="shared" si="104"/>
        <v>4037.5</v>
      </c>
      <c r="M141" s="45">
        <f t="shared" si="104"/>
        <v>3354.5</v>
      </c>
      <c r="N141" s="47">
        <v>2389.0100000000002</v>
      </c>
      <c r="O141" s="47">
        <f>N141</f>
        <v>2389.0100000000002</v>
      </c>
      <c r="R141" s="78"/>
    </row>
    <row r="142" spans="1:18" hidden="1" x14ac:dyDescent="0.2">
      <c r="B142" s="38">
        <v>321</v>
      </c>
      <c r="C142" s="39" t="s">
        <v>10</v>
      </c>
      <c r="D142" s="13">
        <v>15200</v>
      </c>
      <c r="E142" s="13">
        <v>7865</v>
      </c>
      <c r="F142" s="13">
        <v>6852.34</v>
      </c>
      <c r="G142" s="13">
        <f t="shared" si="102"/>
        <v>909.4618090118787</v>
      </c>
      <c r="H142" s="13">
        <v>15200</v>
      </c>
      <c r="I142" s="13">
        <f>H142/7.5345</f>
        <v>2017.386687902316</v>
      </c>
      <c r="J142" s="34">
        <f t="shared" si="103"/>
        <v>17999.995845000001</v>
      </c>
      <c r="K142" s="34">
        <v>2389.0100000000002</v>
      </c>
      <c r="L142" s="34">
        <v>4037.5</v>
      </c>
      <c r="M142" s="102">
        <v>3354.5</v>
      </c>
      <c r="R142" s="78"/>
    </row>
    <row r="143" spans="1:18" ht="15" x14ac:dyDescent="0.25">
      <c r="B143" s="4" t="s">
        <v>61</v>
      </c>
      <c r="C143" s="51" t="s">
        <v>173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103"/>
      <c r="R143" s="78"/>
    </row>
    <row r="144" spans="1:18" x14ac:dyDescent="0.2">
      <c r="B144" s="5">
        <v>11001</v>
      </c>
      <c r="C144" s="4" t="s">
        <v>165</v>
      </c>
      <c r="D144" s="23"/>
      <c r="E144" s="23"/>
      <c r="H144" s="23"/>
      <c r="I144" s="23"/>
      <c r="J144" s="23"/>
      <c r="K144" s="23"/>
      <c r="L144" s="23"/>
      <c r="M144" s="104"/>
      <c r="R144" s="78"/>
    </row>
    <row r="145" spans="1:18" ht="15" x14ac:dyDescent="0.25">
      <c r="B145" s="18">
        <v>3</v>
      </c>
      <c r="C145" s="19" t="s">
        <v>5</v>
      </c>
      <c r="D145" s="20">
        <f t="shared" ref="D145:N145" si="105">D146</f>
        <v>10000</v>
      </c>
      <c r="E145" s="20">
        <f t="shared" si="105"/>
        <v>10000</v>
      </c>
      <c r="F145" s="20">
        <f t="shared" si="105"/>
        <v>0</v>
      </c>
      <c r="G145" s="20">
        <f t="shared" si="105"/>
        <v>0</v>
      </c>
      <c r="H145" s="20">
        <f t="shared" si="105"/>
        <v>10000</v>
      </c>
      <c r="I145" s="20">
        <f t="shared" si="105"/>
        <v>1327.2280841462605</v>
      </c>
      <c r="J145" s="20">
        <f t="shared" si="105"/>
        <v>10171.58</v>
      </c>
      <c r="K145" s="20">
        <f t="shared" si="105"/>
        <v>1350</v>
      </c>
      <c r="L145" s="20">
        <f t="shared" si="105"/>
        <v>0</v>
      </c>
      <c r="M145" s="20">
        <f t="shared" si="105"/>
        <v>0</v>
      </c>
      <c r="N145" s="20">
        <f t="shared" si="105"/>
        <v>1350</v>
      </c>
      <c r="O145" s="20">
        <f>N145</f>
        <v>1350</v>
      </c>
      <c r="R145" s="78"/>
    </row>
    <row r="146" spans="1:18" ht="15" x14ac:dyDescent="0.25">
      <c r="A146" s="82"/>
      <c r="B146" s="83">
        <v>32</v>
      </c>
      <c r="C146" s="81" t="s">
        <v>9</v>
      </c>
      <c r="D146" s="45">
        <f t="shared" ref="D146:K146" si="106">SUM(D147:D147)</f>
        <v>10000</v>
      </c>
      <c r="E146" s="45">
        <f t="shared" si="106"/>
        <v>10000</v>
      </c>
      <c r="F146" s="45">
        <f t="shared" si="106"/>
        <v>0</v>
      </c>
      <c r="G146" s="45">
        <f t="shared" si="106"/>
        <v>0</v>
      </c>
      <c r="H146" s="45">
        <f t="shared" si="106"/>
        <v>10000</v>
      </c>
      <c r="I146" s="45">
        <f t="shared" si="106"/>
        <v>1327.2280841462605</v>
      </c>
      <c r="J146" s="45">
        <f t="shared" si="106"/>
        <v>10171.58</v>
      </c>
      <c r="K146" s="45">
        <f t="shared" si="106"/>
        <v>1350</v>
      </c>
      <c r="L146" s="45">
        <v>0</v>
      </c>
      <c r="M146" s="45">
        <v>0</v>
      </c>
      <c r="N146" s="47">
        <v>1350</v>
      </c>
      <c r="O146" s="47">
        <f>N146</f>
        <v>1350</v>
      </c>
      <c r="R146" s="78"/>
    </row>
    <row r="147" spans="1:18" hidden="1" x14ac:dyDescent="0.2">
      <c r="B147" s="38">
        <v>322</v>
      </c>
      <c r="C147" s="39" t="s">
        <v>11</v>
      </c>
      <c r="D147" s="13">
        <v>10000</v>
      </c>
      <c r="E147" s="13">
        <v>10000</v>
      </c>
      <c r="F147" s="13">
        <v>0</v>
      </c>
      <c r="G147" s="13">
        <f t="shared" ref="G147" si="107">F147/7.5345</f>
        <v>0</v>
      </c>
      <c r="H147" s="13">
        <v>10000</v>
      </c>
      <c r="I147" s="13">
        <f>H147/7.5345</f>
        <v>1327.2280841462605</v>
      </c>
      <c r="J147" s="34">
        <v>10171.58</v>
      </c>
      <c r="K147" s="34">
        <v>1350</v>
      </c>
      <c r="L147" s="34">
        <v>1350</v>
      </c>
      <c r="M147" s="102">
        <v>1350</v>
      </c>
      <c r="R147" s="78"/>
    </row>
    <row r="148" spans="1:18" ht="15" x14ac:dyDescent="0.25">
      <c r="B148" s="4" t="s">
        <v>61</v>
      </c>
      <c r="C148" s="51" t="s">
        <v>173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103"/>
      <c r="R148" s="78"/>
    </row>
    <row r="149" spans="1:18" x14ac:dyDescent="0.2">
      <c r="B149" s="82">
        <v>47300</v>
      </c>
      <c r="C149" s="51" t="s">
        <v>172</v>
      </c>
      <c r="D149" s="23"/>
      <c r="E149" s="23"/>
      <c r="F149" s="23"/>
      <c r="G149" s="23"/>
      <c r="H149" s="23"/>
      <c r="I149" s="23"/>
      <c r="J149" s="23"/>
      <c r="K149" s="23"/>
      <c r="L149" s="23"/>
      <c r="M149" s="104"/>
      <c r="R149" s="78"/>
    </row>
    <row r="150" spans="1:18" ht="15" x14ac:dyDescent="0.25">
      <c r="B150" s="18">
        <v>3</v>
      </c>
      <c r="C150" s="19" t="s">
        <v>5</v>
      </c>
      <c r="D150" s="20">
        <f t="shared" ref="D150:K150" si="108">D151+D155+D161</f>
        <v>115900</v>
      </c>
      <c r="E150" s="20">
        <f t="shared" si="108"/>
        <v>45888.21</v>
      </c>
      <c r="F150" s="20">
        <f t="shared" si="108"/>
        <v>46645.31</v>
      </c>
      <c r="G150" s="20">
        <f t="shared" si="108"/>
        <v>6190.8965425708411</v>
      </c>
      <c r="H150" s="20">
        <f t="shared" si="108"/>
        <v>34000</v>
      </c>
      <c r="I150" s="20">
        <f t="shared" si="108"/>
        <v>4512.5754860972866</v>
      </c>
      <c r="J150" s="20">
        <f t="shared" ref="J150" si="109">J151+J155+J161</f>
        <v>61029.450000000004</v>
      </c>
      <c r="K150" s="20">
        <f t="shared" si="108"/>
        <v>8099.9999999999991</v>
      </c>
      <c r="L150" s="20">
        <f t="shared" ref="L150:M150" si="110">L151+L155+L161</f>
        <v>15900.000000000002</v>
      </c>
      <c r="M150" s="20">
        <f t="shared" si="110"/>
        <v>15900.000000000002</v>
      </c>
      <c r="N150" s="20">
        <f>SUM(N151:N161)</f>
        <v>8099.9999999999991</v>
      </c>
      <c r="O150" s="20">
        <f>N150</f>
        <v>8099.9999999999991</v>
      </c>
      <c r="R150" s="78"/>
    </row>
    <row r="151" spans="1:18" ht="15" x14ac:dyDescent="0.25">
      <c r="A151" s="82"/>
      <c r="B151" s="83">
        <v>31</v>
      </c>
      <c r="C151" s="81" t="s">
        <v>6</v>
      </c>
      <c r="D151" s="45">
        <f t="shared" ref="D151:K151" si="111">SUM(D152:D154)</f>
        <v>31000</v>
      </c>
      <c r="E151" s="45">
        <f t="shared" si="111"/>
        <v>10836.36</v>
      </c>
      <c r="F151" s="45">
        <f t="shared" si="111"/>
        <v>10836.36</v>
      </c>
      <c r="G151" s="45">
        <f t="shared" si="111"/>
        <v>1438.2321321919171</v>
      </c>
      <c r="H151" s="45">
        <f t="shared" si="111"/>
        <v>1000</v>
      </c>
      <c r="I151" s="45">
        <f t="shared" si="111"/>
        <v>132.72280841462606</v>
      </c>
      <c r="J151" s="45">
        <f t="shared" ref="J151" si="112">SUM(J152:J154)</f>
        <v>24999.998415000002</v>
      </c>
      <c r="K151" s="45">
        <f t="shared" si="111"/>
        <v>3318.07</v>
      </c>
      <c r="L151" s="45">
        <f t="shared" ref="L151:M151" si="113">SUM(L152:L154)</f>
        <v>2030</v>
      </c>
      <c r="M151" s="45">
        <f t="shared" si="113"/>
        <v>2030</v>
      </c>
      <c r="N151" s="47">
        <v>3318.07</v>
      </c>
      <c r="O151" s="47">
        <f>N151</f>
        <v>3318.07</v>
      </c>
      <c r="R151" s="78"/>
    </row>
    <row r="152" spans="1:18" hidden="1" x14ac:dyDescent="0.2">
      <c r="B152" s="38">
        <v>311</v>
      </c>
      <c r="C152" s="39" t="s">
        <v>81</v>
      </c>
      <c r="D152" s="13">
        <v>26500</v>
      </c>
      <c r="E152" s="13">
        <v>9301.59</v>
      </c>
      <c r="F152" s="13">
        <v>9301.59</v>
      </c>
      <c r="G152" s="13">
        <f t="shared" ref="G152:G162" si="114">F152/7.5345</f>
        <v>1234.5331475214016</v>
      </c>
      <c r="H152" s="13">
        <v>858.37</v>
      </c>
      <c r="I152" s="13">
        <f>H152/7.5345</f>
        <v>113.92527705886256</v>
      </c>
      <c r="J152" s="34">
        <f t="shared" ref="J152:J162" si="115">K152*7.5345</f>
        <v>21459.235485000001</v>
      </c>
      <c r="K152" s="34">
        <v>2848.13</v>
      </c>
      <c r="L152" s="34">
        <v>0</v>
      </c>
      <c r="M152" s="34">
        <v>0</v>
      </c>
      <c r="N152" s="10"/>
      <c r="O152" s="10"/>
      <c r="R152" s="78"/>
    </row>
    <row r="153" spans="1:18" hidden="1" x14ac:dyDescent="0.2">
      <c r="B153" s="38">
        <v>312</v>
      </c>
      <c r="C153" s="39" t="s">
        <v>68</v>
      </c>
      <c r="D153" s="13"/>
      <c r="E153" s="13"/>
      <c r="F153" s="13"/>
      <c r="G153" s="13"/>
      <c r="H153" s="13"/>
      <c r="I153" s="13"/>
      <c r="J153" s="34"/>
      <c r="K153" s="34"/>
      <c r="L153" s="34">
        <v>2030</v>
      </c>
      <c r="M153" s="34">
        <v>2030</v>
      </c>
      <c r="N153" s="10"/>
      <c r="O153" s="10"/>
      <c r="R153" s="78"/>
    </row>
    <row r="154" spans="1:18" hidden="1" x14ac:dyDescent="0.2">
      <c r="B154" s="38">
        <v>313</v>
      </c>
      <c r="C154" s="39" t="s">
        <v>8</v>
      </c>
      <c r="D154" s="13">
        <v>4500</v>
      </c>
      <c r="E154" s="13">
        <v>1534.77</v>
      </c>
      <c r="F154" s="13">
        <v>1534.77</v>
      </c>
      <c r="G154" s="13">
        <f t="shared" si="114"/>
        <v>203.69898467051561</v>
      </c>
      <c r="H154" s="13">
        <v>141.63</v>
      </c>
      <c r="I154" s="13">
        <f>H154/7.5345</f>
        <v>18.797531355763486</v>
      </c>
      <c r="J154" s="34">
        <f t="shared" si="115"/>
        <v>3540.7629300000003</v>
      </c>
      <c r="K154" s="34">
        <v>469.94</v>
      </c>
      <c r="L154" s="34">
        <v>0</v>
      </c>
      <c r="M154" s="34">
        <v>0</v>
      </c>
      <c r="N154" s="10"/>
      <c r="O154" s="10"/>
      <c r="R154" s="78"/>
    </row>
    <row r="155" spans="1:18" ht="15" x14ac:dyDescent="0.25">
      <c r="B155" s="83">
        <v>32</v>
      </c>
      <c r="C155" s="81" t="s">
        <v>9</v>
      </c>
      <c r="D155" s="45">
        <f t="shared" ref="D155:K155" si="116">SUM(D156:D160)</f>
        <v>83900</v>
      </c>
      <c r="E155" s="45">
        <f t="shared" si="116"/>
        <v>34551.85</v>
      </c>
      <c r="F155" s="45">
        <f t="shared" si="116"/>
        <v>35353.35</v>
      </c>
      <c r="G155" s="45">
        <f t="shared" si="116"/>
        <v>4692.1958988652204</v>
      </c>
      <c r="H155" s="45">
        <f t="shared" si="116"/>
        <v>32500</v>
      </c>
      <c r="I155" s="45">
        <f t="shared" si="116"/>
        <v>4313.491273475347</v>
      </c>
      <c r="J155" s="45">
        <f t="shared" ref="J155" si="117">SUM(J156:J160)</f>
        <v>35529.462165000004</v>
      </c>
      <c r="K155" s="45">
        <f t="shared" si="116"/>
        <v>4715.57</v>
      </c>
      <c r="L155" s="45">
        <f t="shared" ref="L155:M155" si="118">SUM(L156:L160)</f>
        <v>13770.000000000002</v>
      </c>
      <c r="M155" s="45">
        <f t="shared" si="118"/>
        <v>13770.000000000002</v>
      </c>
      <c r="N155" s="47">
        <v>4715.57</v>
      </c>
      <c r="O155" s="47">
        <f>N155</f>
        <v>4715.57</v>
      </c>
      <c r="R155" s="78"/>
    </row>
    <row r="156" spans="1:18" hidden="1" x14ac:dyDescent="0.2">
      <c r="B156" s="38">
        <v>321</v>
      </c>
      <c r="C156" s="39" t="s">
        <v>10</v>
      </c>
      <c r="D156" s="13">
        <v>3400</v>
      </c>
      <c r="E156" s="13">
        <v>1000</v>
      </c>
      <c r="F156" s="13">
        <v>0</v>
      </c>
      <c r="G156" s="13">
        <f t="shared" si="114"/>
        <v>0</v>
      </c>
      <c r="H156" s="13">
        <v>0</v>
      </c>
      <c r="I156" s="13">
        <f>H156/7.5345</f>
        <v>0</v>
      </c>
      <c r="J156" s="34">
        <f t="shared" si="115"/>
        <v>1029.5140799999999</v>
      </c>
      <c r="K156" s="34">
        <v>136.63999999999999</v>
      </c>
      <c r="L156" s="34">
        <v>388.73</v>
      </c>
      <c r="M156" s="34">
        <v>388.73</v>
      </c>
      <c r="N156" s="10"/>
      <c r="O156" s="10"/>
      <c r="R156" s="78"/>
    </row>
    <row r="157" spans="1:18" hidden="1" x14ac:dyDescent="0.2">
      <c r="B157" s="38">
        <v>322</v>
      </c>
      <c r="C157" s="39" t="s">
        <v>11</v>
      </c>
      <c r="D157" s="13">
        <v>11500</v>
      </c>
      <c r="E157" s="13">
        <v>15746.46</v>
      </c>
      <c r="F157" s="13">
        <v>15547.96</v>
      </c>
      <c r="G157" s="13">
        <f t="shared" si="114"/>
        <v>2063.5689163182692</v>
      </c>
      <c r="H157" s="13">
        <v>17000</v>
      </c>
      <c r="I157" s="13">
        <f>H157/7.5345</f>
        <v>2256.2877430486428</v>
      </c>
      <c r="J157" s="34">
        <f t="shared" si="115"/>
        <v>15999.962820000001</v>
      </c>
      <c r="K157" s="34">
        <v>2123.56</v>
      </c>
      <c r="L157" s="34">
        <v>4721.63</v>
      </c>
      <c r="M157" s="34">
        <v>4721.63</v>
      </c>
      <c r="N157" s="10"/>
      <c r="O157" s="10"/>
      <c r="R157" s="78"/>
    </row>
    <row r="158" spans="1:18" hidden="1" x14ac:dyDescent="0.2">
      <c r="B158" s="38">
        <v>323</v>
      </c>
      <c r="C158" s="39" t="s">
        <v>12</v>
      </c>
      <c r="D158" s="13">
        <v>54500</v>
      </c>
      <c r="E158" s="13">
        <v>15299.04</v>
      </c>
      <c r="F158" s="13">
        <v>17299.04</v>
      </c>
      <c r="G158" s="13">
        <f t="shared" si="114"/>
        <v>2295.9771716769528</v>
      </c>
      <c r="H158" s="13">
        <v>15500</v>
      </c>
      <c r="I158" s="13">
        <f>H158/7.5345</f>
        <v>2057.2035304267038</v>
      </c>
      <c r="J158" s="34">
        <f t="shared" si="115"/>
        <v>15499.973399999999</v>
      </c>
      <c r="K158" s="34">
        <v>2057.1999999999998</v>
      </c>
      <c r="L158" s="34">
        <v>5201.8599999999997</v>
      </c>
      <c r="M158" s="34">
        <v>5201.8599999999997</v>
      </c>
      <c r="N158" s="10"/>
      <c r="O158" s="10"/>
      <c r="R158" s="78"/>
    </row>
    <row r="159" spans="1:18" hidden="1" x14ac:dyDescent="0.2">
      <c r="B159" s="38">
        <v>324</v>
      </c>
      <c r="C159" s="39" t="s">
        <v>102</v>
      </c>
      <c r="D159" s="13">
        <v>6000</v>
      </c>
      <c r="E159" s="13">
        <v>0</v>
      </c>
      <c r="F159" s="13">
        <v>0</v>
      </c>
      <c r="G159" s="13">
        <f t="shared" si="114"/>
        <v>0</v>
      </c>
      <c r="H159" s="13">
        <v>0</v>
      </c>
      <c r="I159" s="13">
        <f>H159/7.5345</f>
        <v>0</v>
      </c>
      <c r="J159" s="34">
        <f t="shared" si="115"/>
        <v>499.98942</v>
      </c>
      <c r="K159" s="34">
        <v>66.36</v>
      </c>
      <c r="L159" s="34">
        <v>3000</v>
      </c>
      <c r="M159" s="34">
        <v>3000</v>
      </c>
      <c r="N159" s="10"/>
      <c r="O159" s="10"/>
      <c r="R159" s="78"/>
    </row>
    <row r="160" spans="1:18" hidden="1" x14ac:dyDescent="0.2">
      <c r="B160" s="38">
        <v>329</v>
      </c>
      <c r="C160" s="39" t="s">
        <v>51</v>
      </c>
      <c r="D160" s="13">
        <v>8500</v>
      </c>
      <c r="E160" s="13">
        <v>2506.35</v>
      </c>
      <c r="F160" s="13">
        <v>2506.35</v>
      </c>
      <c r="G160" s="13">
        <f t="shared" si="114"/>
        <v>332.64981086999796</v>
      </c>
      <c r="H160" s="13">
        <v>0</v>
      </c>
      <c r="I160" s="13">
        <f>H160/7.5345</f>
        <v>0</v>
      </c>
      <c r="J160" s="34">
        <f t="shared" si="115"/>
        <v>2500.0224450000001</v>
      </c>
      <c r="K160" s="34">
        <v>331.81</v>
      </c>
      <c r="L160" s="34">
        <v>457.78</v>
      </c>
      <c r="M160" s="34">
        <v>457.78</v>
      </c>
      <c r="N160" s="10"/>
      <c r="O160" s="10"/>
      <c r="R160" s="78"/>
    </row>
    <row r="161" spans="1:18" ht="15" x14ac:dyDescent="0.25">
      <c r="B161" s="83">
        <v>34</v>
      </c>
      <c r="C161" s="81" t="s">
        <v>52</v>
      </c>
      <c r="D161" s="45">
        <f t="shared" ref="D161:M161" si="119">D162</f>
        <v>1000</v>
      </c>
      <c r="E161" s="45">
        <f t="shared" si="119"/>
        <v>500</v>
      </c>
      <c r="F161" s="45">
        <f t="shared" si="119"/>
        <v>455.6</v>
      </c>
      <c r="G161" s="45">
        <f t="shared" si="119"/>
        <v>60.468511513703632</v>
      </c>
      <c r="H161" s="45">
        <f t="shared" si="119"/>
        <v>500</v>
      </c>
      <c r="I161" s="45">
        <f t="shared" si="119"/>
        <v>66.361404207313029</v>
      </c>
      <c r="J161" s="45">
        <f t="shared" si="119"/>
        <v>499.98942</v>
      </c>
      <c r="K161" s="45">
        <f t="shared" si="119"/>
        <v>66.36</v>
      </c>
      <c r="L161" s="45">
        <f t="shared" si="119"/>
        <v>100</v>
      </c>
      <c r="M161" s="45">
        <f t="shared" si="119"/>
        <v>100</v>
      </c>
      <c r="N161" s="47">
        <v>66.36</v>
      </c>
      <c r="O161" s="47">
        <f>N161</f>
        <v>66.36</v>
      </c>
      <c r="R161" s="78"/>
    </row>
    <row r="162" spans="1:18" hidden="1" x14ac:dyDescent="0.2">
      <c r="B162" s="38">
        <v>343</v>
      </c>
      <c r="C162" s="39" t="s">
        <v>53</v>
      </c>
      <c r="D162" s="13">
        <v>1000</v>
      </c>
      <c r="E162" s="13">
        <v>500</v>
      </c>
      <c r="F162" s="13">
        <v>455.6</v>
      </c>
      <c r="G162" s="13">
        <f t="shared" si="114"/>
        <v>60.468511513703632</v>
      </c>
      <c r="H162" s="13">
        <v>500</v>
      </c>
      <c r="I162" s="13">
        <f>H162/7.5345</f>
        <v>66.361404207313029</v>
      </c>
      <c r="J162" s="34">
        <f t="shared" si="115"/>
        <v>499.98942</v>
      </c>
      <c r="K162" s="34">
        <v>66.36</v>
      </c>
      <c r="L162" s="34">
        <v>100</v>
      </c>
      <c r="M162" s="34">
        <v>100</v>
      </c>
      <c r="N162" s="10"/>
      <c r="O162" s="10"/>
      <c r="R162" s="78"/>
    </row>
    <row r="163" spans="1:18" ht="15" x14ac:dyDescent="0.25">
      <c r="B163" s="18">
        <v>4</v>
      </c>
      <c r="C163" s="19" t="s">
        <v>13</v>
      </c>
      <c r="D163" s="20">
        <f t="shared" ref="D163:O163" si="120">D164</f>
        <v>8100</v>
      </c>
      <c r="E163" s="20">
        <f t="shared" si="120"/>
        <v>0</v>
      </c>
      <c r="F163" s="20">
        <f t="shared" si="120"/>
        <v>0</v>
      </c>
      <c r="G163" s="20">
        <f t="shared" si="120"/>
        <v>0</v>
      </c>
      <c r="H163" s="20">
        <f t="shared" si="120"/>
        <v>10000</v>
      </c>
      <c r="I163" s="20">
        <f t="shared" si="120"/>
        <v>1327.2280841462605</v>
      </c>
      <c r="J163" s="20">
        <f t="shared" si="120"/>
        <v>9794.85</v>
      </c>
      <c r="K163" s="20">
        <f t="shared" si="120"/>
        <v>1300</v>
      </c>
      <c r="L163" s="20">
        <f t="shared" si="120"/>
        <v>906.13</v>
      </c>
      <c r="M163" s="20">
        <f t="shared" si="120"/>
        <v>906.13</v>
      </c>
      <c r="N163" s="20">
        <f t="shared" si="120"/>
        <v>1300</v>
      </c>
      <c r="O163" s="20">
        <f t="shared" si="120"/>
        <v>1300</v>
      </c>
      <c r="R163" s="78"/>
    </row>
    <row r="164" spans="1:18" ht="15" x14ac:dyDescent="0.25">
      <c r="B164" s="83">
        <v>42</v>
      </c>
      <c r="C164" s="81" t="s">
        <v>36</v>
      </c>
      <c r="D164" s="45">
        <f t="shared" ref="D164:M164" si="121">D165</f>
        <v>8100</v>
      </c>
      <c r="E164" s="45">
        <f t="shared" si="121"/>
        <v>0</v>
      </c>
      <c r="F164" s="45">
        <f t="shared" si="121"/>
        <v>0</v>
      </c>
      <c r="G164" s="45">
        <f t="shared" si="121"/>
        <v>0</v>
      </c>
      <c r="H164" s="45">
        <f t="shared" si="121"/>
        <v>10000</v>
      </c>
      <c r="I164" s="45">
        <f t="shared" si="121"/>
        <v>1327.2280841462605</v>
      </c>
      <c r="J164" s="45">
        <f t="shared" si="121"/>
        <v>9794.85</v>
      </c>
      <c r="K164" s="45">
        <f t="shared" si="121"/>
        <v>1300</v>
      </c>
      <c r="L164" s="45">
        <f t="shared" si="121"/>
        <v>906.13</v>
      </c>
      <c r="M164" s="45">
        <f t="shared" si="121"/>
        <v>906.13</v>
      </c>
      <c r="N164" s="47">
        <v>1300</v>
      </c>
      <c r="O164" s="47">
        <f>N164</f>
        <v>1300</v>
      </c>
      <c r="R164" s="78"/>
    </row>
    <row r="165" spans="1:18" hidden="1" x14ac:dyDescent="0.2">
      <c r="B165" s="38">
        <v>422</v>
      </c>
      <c r="C165" s="39" t="s">
        <v>79</v>
      </c>
      <c r="D165" s="13">
        <v>8100</v>
      </c>
      <c r="E165" s="13">
        <v>0</v>
      </c>
      <c r="F165" s="13">
        <v>0</v>
      </c>
      <c r="G165" s="13">
        <f t="shared" ref="G165" si="122">F165/7.5345</f>
        <v>0</v>
      </c>
      <c r="H165" s="13">
        <v>10000</v>
      </c>
      <c r="I165" s="13">
        <f>H165/7.5345</f>
        <v>1327.2280841462605</v>
      </c>
      <c r="J165" s="34">
        <f t="shared" ref="J165" si="123">K165*7.5345</f>
        <v>9794.85</v>
      </c>
      <c r="K165" s="34">
        <v>1300</v>
      </c>
      <c r="L165" s="34">
        <v>906.13</v>
      </c>
      <c r="M165" s="102">
        <v>906.13</v>
      </c>
      <c r="R165" s="78"/>
    </row>
    <row r="166" spans="1:18" ht="15" x14ac:dyDescent="0.25">
      <c r="B166" s="4" t="s">
        <v>61</v>
      </c>
      <c r="C166" s="51" t="s">
        <v>173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103"/>
      <c r="R166" s="78"/>
    </row>
    <row r="167" spans="1:18" x14ac:dyDescent="0.2">
      <c r="B167" s="5">
        <v>53080</v>
      </c>
      <c r="C167" s="51" t="s">
        <v>174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104"/>
      <c r="R167" s="78"/>
    </row>
    <row r="168" spans="1:18" ht="15" x14ac:dyDescent="0.25">
      <c r="B168" s="18">
        <v>3</v>
      </c>
      <c r="C168" s="19" t="s">
        <v>5</v>
      </c>
      <c r="D168" s="20">
        <f t="shared" ref="D168:N168" si="124">D169</f>
        <v>40000</v>
      </c>
      <c r="E168" s="20">
        <f t="shared" si="124"/>
        <v>40000</v>
      </c>
      <c r="F168" s="20">
        <f t="shared" si="124"/>
        <v>0</v>
      </c>
      <c r="G168" s="20">
        <f t="shared" si="124"/>
        <v>0</v>
      </c>
      <c r="H168" s="20">
        <f t="shared" si="124"/>
        <v>40000</v>
      </c>
      <c r="I168" s="20">
        <f t="shared" si="124"/>
        <v>5308.9123365850419</v>
      </c>
      <c r="J168" s="20">
        <f t="shared" si="124"/>
        <v>40000</v>
      </c>
      <c r="K168" s="20">
        <f t="shared" si="124"/>
        <v>5308.91</v>
      </c>
      <c r="L168" s="20">
        <f t="shared" si="124"/>
        <v>2000</v>
      </c>
      <c r="M168" s="20">
        <f t="shared" si="124"/>
        <v>900</v>
      </c>
      <c r="N168" s="20">
        <f t="shared" si="124"/>
        <v>5308.91</v>
      </c>
      <c r="O168" s="20">
        <f>N168</f>
        <v>5308.91</v>
      </c>
      <c r="R168" s="78"/>
    </row>
    <row r="169" spans="1:18" ht="15" x14ac:dyDescent="0.25">
      <c r="A169" s="82"/>
      <c r="B169" s="83">
        <v>32</v>
      </c>
      <c r="C169" s="81" t="s">
        <v>9</v>
      </c>
      <c r="D169" s="45">
        <f t="shared" ref="D169:K169" si="125">SUM(D170:D171)</f>
        <v>40000</v>
      </c>
      <c r="E169" s="45">
        <f t="shared" si="125"/>
        <v>40000</v>
      </c>
      <c r="F169" s="45">
        <f t="shared" si="125"/>
        <v>0</v>
      </c>
      <c r="G169" s="45">
        <f t="shared" si="125"/>
        <v>0</v>
      </c>
      <c r="H169" s="45">
        <f t="shared" si="125"/>
        <v>40000</v>
      </c>
      <c r="I169" s="45">
        <f t="shared" si="125"/>
        <v>5308.9123365850419</v>
      </c>
      <c r="J169" s="45">
        <f t="shared" ref="J169" si="126">SUM(J170:J171)</f>
        <v>40000</v>
      </c>
      <c r="K169" s="45">
        <f t="shared" si="125"/>
        <v>5308.91</v>
      </c>
      <c r="L169" s="45">
        <f t="shared" ref="L169:M169" si="127">SUM(L170:L171)</f>
        <v>2000</v>
      </c>
      <c r="M169" s="45">
        <f t="shared" si="127"/>
        <v>900</v>
      </c>
      <c r="N169" s="47">
        <v>5308.91</v>
      </c>
      <c r="O169" s="47">
        <f>N169</f>
        <v>5308.91</v>
      </c>
      <c r="R169" s="78"/>
    </row>
    <row r="170" spans="1:18" hidden="1" x14ac:dyDescent="0.2">
      <c r="B170" s="38">
        <v>322</v>
      </c>
      <c r="C170" s="39" t="s">
        <v>11</v>
      </c>
      <c r="D170" s="13">
        <v>40000</v>
      </c>
      <c r="E170" s="13">
        <v>40000</v>
      </c>
      <c r="F170" s="13">
        <v>0</v>
      </c>
      <c r="G170" s="13">
        <f t="shared" ref="G170:G171" si="128">F170/7.5345</f>
        <v>0</v>
      </c>
      <c r="H170" s="13">
        <v>40000</v>
      </c>
      <c r="I170" s="13">
        <f>H170/7.5345</f>
        <v>5308.9123365850419</v>
      </c>
      <c r="J170" s="34">
        <v>40000</v>
      </c>
      <c r="K170" s="34">
        <v>5308.91</v>
      </c>
      <c r="L170" s="34">
        <v>2000</v>
      </c>
      <c r="M170" s="34">
        <v>900</v>
      </c>
      <c r="R170" s="78"/>
    </row>
    <row r="171" spans="1:18" hidden="1" x14ac:dyDescent="0.2">
      <c r="B171" s="38">
        <v>323</v>
      </c>
      <c r="C171" s="39" t="s">
        <v>12</v>
      </c>
      <c r="D171" s="13">
        <v>0</v>
      </c>
      <c r="E171" s="13">
        <v>0</v>
      </c>
      <c r="F171" s="13">
        <v>0</v>
      </c>
      <c r="G171" s="13">
        <f t="shared" si="128"/>
        <v>0</v>
      </c>
      <c r="H171" s="13">
        <v>0</v>
      </c>
      <c r="I171" s="13">
        <f>H171/7.5345</f>
        <v>0</v>
      </c>
      <c r="J171" s="34">
        <f t="shared" ref="J171" si="129">K171*7.5345</f>
        <v>0</v>
      </c>
      <c r="K171" s="34">
        <v>0</v>
      </c>
      <c r="L171" s="34">
        <v>0</v>
      </c>
      <c r="M171" s="102">
        <v>0</v>
      </c>
      <c r="R171" s="78"/>
    </row>
    <row r="172" spans="1:18" x14ac:dyDescent="0.2">
      <c r="B172" s="4" t="s">
        <v>61</v>
      </c>
      <c r="C172" s="51" t="s">
        <v>173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104"/>
      <c r="R172" s="78"/>
    </row>
    <row r="173" spans="1:18" x14ac:dyDescent="0.2">
      <c r="B173" s="5">
        <v>55291</v>
      </c>
      <c r="C173" s="51" t="s">
        <v>169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104"/>
      <c r="R173" s="78"/>
    </row>
    <row r="174" spans="1:18" ht="15" x14ac:dyDescent="0.25">
      <c r="B174" s="18">
        <v>3</v>
      </c>
      <c r="C174" s="19" t="s">
        <v>5</v>
      </c>
      <c r="D174" s="20">
        <f t="shared" ref="D174:N174" si="130">D177</f>
        <v>20000</v>
      </c>
      <c r="E174" s="20">
        <f t="shared" si="130"/>
        <v>1875</v>
      </c>
      <c r="F174" s="20">
        <f t="shared" si="130"/>
        <v>1875</v>
      </c>
      <c r="G174" s="20">
        <f t="shared" si="130"/>
        <v>248.85526577742382</v>
      </c>
      <c r="H174" s="20">
        <f t="shared" si="130"/>
        <v>0</v>
      </c>
      <c r="I174" s="20">
        <f t="shared" si="130"/>
        <v>0</v>
      </c>
      <c r="J174" s="20">
        <f t="shared" si="130"/>
        <v>5085.7875000000004</v>
      </c>
      <c r="K174" s="20">
        <f t="shared" si="130"/>
        <v>1350</v>
      </c>
      <c r="L174" s="20">
        <f>L175+L177</f>
        <v>2654.46</v>
      </c>
      <c r="M174" s="20">
        <f>M175+M177</f>
        <v>895.83</v>
      </c>
      <c r="N174" s="20">
        <f t="shared" si="130"/>
        <v>1350</v>
      </c>
      <c r="O174" s="20">
        <f>N174</f>
        <v>1350</v>
      </c>
      <c r="R174" s="78"/>
    </row>
    <row r="175" spans="1:18" s="40" customFormat="1" ht="15" x14ac:dyDescent="0.25">
      <c r="B175" s="83">
        <v>31</v>
      </c>
      <c r="C175" s="81" t="s">
        <v>6</v>
      </c>
      <c r="D175" s="45"/>
      <c r="E175" s="45"/>
      <c r="F175" s="45"/>
      <c r="G175" s="45"/>
      <c r="H175" s="45"/>
      <c r="I175" s="45"/>
      <c r="J175" s="45"/>
      <c r="K175" s="45"/>
      <c r="L175" s="45">
        <f>L176</f>
        <v>600</v>
      </c>
      <c r="M175" s="45">
        <f>M176</f>
        <v>0</v>
      </c>
      <c r="N175" s="45"/>
      <c r="O175" s="45"/>
      <c r="Q175" s="62"/>
      <c r="R175" s="84"/>
    </row>
    <row r="176" spans="1:18" s="40" customFormat="1" hidden="1" x14ac:dyDescent="0.2">
      <c r="B176" s="38">
        <v>312</v>
      </c>
      <c r="C176" s="39" t="s">
        <v>68</v>
      </c>
      <c r="D176" s="13"/>
      <c r="E176" s="13"/>
      <c r="F176" s="13"/>
      <c r="G176" s="13"/>
      <c r="H176" s="13"/>
      <c r="I176" s="13"/>
      <c r="J176" s="13"/>
      <c r="K176" s="13"/>
      <c r="L176" s="13">
        <v>600</v>
      </c>
      <c r="M176" s="13">
        <v>0</v>
      </c>
      <c r="N176" s="13"/>
      <c r="O176" s="13"/>
      <c r="Q176" s="62"/>
      <c r="R176" s="84"/>
    </row>
    <row r="177" spans="1:18" ht="15" x14ac:dyDescent="0.25">
      <c r="B177" s="83">
        <v>32</v>
      </c>
      <c r="C177" s="81" t="s">
        <v>9</v>
      </c>
      <c r="D177" s="45">
        <f t="shared" ref="D177:I177" si="131">SUM(D178:D180)</f>
        <v>20000</v>
      </c>
      <c r="E177" s="45">
        <f t="shared" si="131"/>
        <v>1875</v>
      </c>
      <c r="F177" s="45">
        <f t="shared" si="131"/>
        <v>1875</v>
      </c>
      <c r="G177" s="45">
        <f t="shared" si="131"/>
        <v>248.85526577742382</v>
      </c>
      <c r="H177" s="45">
        <f t="shared" si="131"/>
        <v>0</v>
      </c>
      <c r="I177" s="45">
        <f t="shared" si="131"/>
        <v>0</v>
      </c>
      <c r="J177" s="45">
        <f>SUM(J178:J180)</f>
        <v>5085.7875000000004</v>
      </c>
      <c r="K177" s="45">
        <f>SUM(K178:K180)</f>
        <v>1350</v>
      </c>
      <c r="L177" s="45">
        <f>SUM(L178:L180)</f>
        <v>2054.46</v>
      </c>
      <c r="M177" s="45">
        <f>SUM(M178:M180)</f>
        <v>895.83</v>
      </c>
      <c r="N177" s="47">
        <v>1350</v>
      </c>
      <c r="O177" s="47">
        <f>N177</f>
        <v>1350</v>
      </c>
      <c r="R177" s="78"/>
    </row>
    <row r="178" spans="1:18" ht="15" hidden="1" x14ac:dyDescent="0.25">
      <c r="B178" s="38">
        <v>322</v>
      </c>
      <c r="C178" s="39" t="s">
        <v>11</v>
      </c>
      <c r="D178" s="13">
        <v>5000</v>
      </c>
      <c r="E178" s="13">
        <v>0</v>
      </c>
      <c r="F178" s="13">
        <v>0</v>
      </c>
      <c r="G178" s="13">
        <f t="shared" ref="G178:G180" si="132">F178/7.5345</f>
        <v>0</v>
      </c>
      <c r="H178" s="13">
        <v>0</v>
      </c>
      <c r="I178" s="13">
        <f>H178/7.5345</f>
        <v>0</v>
      </c>
      <c r="J178" s="34">
        <f>K178*7.5345</f>
        <v>5085.7875000000004</v>
      </c>
      <c r="K178" s="34">
        <v>675</v>
      </c>
      <c r="L178" s="34">
        <v>400</v>
      </c>
      <c r="M178" s="102">
        <v>0</v>
      </c>
      <c r="N178" s="8"/>
      <c r="O178" s="8"/>
      <c r="R178" s="78"/>
    </row>
    <row r="179" spans="1:18" ht="15" hidden="1" x14ac:dyDescent="0.25">
      <c r="B179" s="38">
        <v>323</v>
      </c>
      <c r="C179" s="39" t="s">
        <v>12</v>
      </c>
      <c r="D179" s="13"/>
      <c r="E179" s="13"/>
      <c r="F179" s="13"/>
      <c r="G179" s="13"/>
      <c r="H179" s="13"/>
      <c r="I179" s="13"/>
      <c r="J179" s="34"/>
      <c r="K179" s="34">
        <v>675</v>
      </c>
      <c r="L179" s="34">
        <v>854.46</v>
      </c>
      <c r="M179" s="102">
        <v>895.83</v>
      </c>
      <c r="N179" s="8"/>
      <c r="O179" s="8"/>
      <c r="R179" s="78"/>
    </row>
    <row r="180" spans="1:18" hidden="1" x14ac:dyDescent="0.2">
      <c r="B180" s="38">
        <v>324</v>
      </c>
      <c r="C180" s="39" t="s">
        <v>102</v>
      </c>
      <c r="D180" s="13">
        <v>15000</v>
      </c>
      <c r="E180" s="13">
        <v>1875</v>
      </c>
      <c r="F180" s="13">
        <v>1875</v>
      </c>
      <c r="G180" s="13">
        <f t="shared" si="132"/>
        <v>248.85526577742382</v>
      </c>
      <c r="H180" s="13">
        <v>0</v>
      </c>
      <c r="I180" s="13">
        <f>H180/7.5345</f>
        <v>0</v>
      </c>
      <c r="J180" s="34">
        <f>K180*7.5345</f>
        <v>0</v>
      </c>
      <c r="K180" s="34">
        <v>0</v>
      </c>
      <c r="L180" s="34">
        <v>800</v>
      </c>
      <c r="M180" s="102">
        <v>0</v>
      </c>
      <c r="R180" s="78"/>
    </row>
    <row r="181" spans="1:18" ht="15" x14ac:dyDescent="0.25">
      <c r="B181" s="4" t="s">
        <v>66</v>
      </c>
      <c r="C181" s="51" t="s">
        <v>175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103"/>
      <c r="R181" s="78"/>
    </row>
    <row r="182" spans="1:18" x14ac:dyDescent="0.2">
      <c r="B182" s="82">
        <v>47300</v>
      </c>
      <c r="C182" s="51" t="s">
        <v>172</v>
      </c>
      <c r="D182" s="23"/>
      <c r="E182" s="23"/>
      <c r="H182" s="23"/>
      <c r="I182" s="23"/>
      <c r="J182" s="23"/>
      <c r="K182" s="23"/>
      <c r="L182" s="23"/>
      <c r="M182" s="104"/>
      <c r="R182" s="78"/>
    </row>
    <row r="183" spans="1:18" ht="15" x14ac:dyDescent="0.25">
      <c r="A183" s="82"/>
      <c r="B183" s="18">
        <v>3</v>
      </c>
      <c r="C183" s="19" t="s">
        <v>5</v>
      </c>
      <c r="D183" s="20">
        <f t="shared" ref="D183:N183" si="133">D184+D186+D192</f>
        <v>70000</v>
      </c>
      <c r="E183" s="20">
        <f t="shared" si="133"/>
        <v>85000</v>
      </c>
      <c r="F183" s="20">
        <f t="shared" si="133"/>
        <v>77185.98000000001</v>
      </c>
      <c r="G183" s="20">
        <f t="shared" si="133"/>
        <v>10244.340035835159</v>
      </c>
      <c r="H183" s="20">
        <f t="shared" si="133"/>
        <v>66000</v>
      </c>
      <c r="I183" s="20">
        <f t="shared" si="133"/>
        <v>8759.7053553653204</v>
      </c>
      <c r="J183" s="20">
        <f t="shared" si="133"/>
        <v>85893.3</v>
      </c>
      <c r="K183" s="20">
        <f t="shared" si="133"/>
        <v>11400</v>
      </c>
      <c r="L183" s="20">
        <f t="shared" si="133"/>
        <v>11400</v>
      </c>
      <c r="M183" s="20">
        <f t="shared" ref="M183" si="134">M184+M186+M192</f>
        <v>11400</v>
      </c>
      <c r="N183" s="20">
        <f t="shared" si="133"/>
        <v>11265.45</v>
      </c>
      <c r="O183" s="20">
        <f>N183</f>
        <v>11265.45</v>
      </c>
      <c r="R183" s="78"/>
    </row>
    <row r="184" spans="1:18" ht="15" x14ac:dyDescent="0.25">
      <c r="B184" s="83">
        <v>31</v>
      </c>
      <c r="C184" s="81" t="s">
        <v>6</v>
      </c>
      <c r="D184" s="45">
        <f t="shared" ref="D184:M184" si="135">SUM(D185:D185)</f>
        <v>1200</v>
      </c>
      <c r="E184" s="45">
        <f t="shared" si="135"/>
        <v>1200</v>
      </c>
      <c r="F184" s="45">
        <f t="shared" si="135"/>
        <v>0</v>
      </c>
      <c r="G184" s="45">
        <f t="shared" si="135"/>
        <v>0</v>
      </c>
      <c r="H184" s="45">
        <f t="shared" si="135"/>
        <v>1200</v>
      </c>
      <c r="I184" s="45">
        <f t="shared" si="135"/>
        <v>159.26737009755126</v>
      </c>
      <c r="J184" s="45">
        <f t="shared" si="135"/>
        <v>1506.9</v>
      </c>
      <c r="K184" s="45">
        <f t="shared" si="135"/>
        <v>200</v>
      </c>
      <c r="L184" s="45">
        <f t="shared" si="135"/>
        <v>200</v>
      </c>
      <c r="M184" s="45">
        <f t="shared" si="135"/>
        <v>200</v>
      </c>
      <c r="N184" s="47">
        <v>200</v>
      </c>
      <c r="O184" s="47">
        <f>N184</f>
        <v>200</v>
      </c>
      <c r="R184" s="78"/>
    </row>
    <row r="185" spans="1:18" hidden="1" x14ac:dyDescent="0.2">
      <c r="B185" s="38">
        <v>312</v>
      </c>
      <c r="C185" s="39" t="s">
        <v>21</v>
      </c>
      <c r="D185" s="13">
        <v>1200</v>
      </c>
      <c r="E185" s="13">
        <v>1200</v>
      </c>
      <c r="F185" s="13">
        <v>0</v>
      </c>
      <c r="G185" s="13">
        <f t="shared" ref="G185:G193" si="136">F185/7.5345</f>
        <v>0</v>
      </c>
      <c r="H185" s="13">
        <v>1200</v>
      </c>
      <c r="I185" s="13">
        <f>H185/7.5345</f>
        <v>159.26737009755126</v>
      </c>
      <c r="J185" s="34">
        <f t="shared" ref="J185:J193" si="137">K185*7.5345</f>
        <v>1506.9</v>
      </c>
      <c r="K185" s="34">
        <v>200</v>
      </c>
      <c r="L185" s="34">
        <v>200</v>
      </c>
      <c r="M185" s="34">
        <v>200</v>
      </c>
      <c r="N185" s="10"/>
      <c r="O185" s="10"/>
      <c r="R185" s="78"/>
    </row>
    <row r="186" spans="1:18" ht="15" x14ac:dyDescent="0.25">
      <c r="B186" s="83">
        <v>32</v>
      </c>
      <c r="C186" s="81" t="s">
        <v>9</v>
      </c>
      <c r="D186" s="45">
        <f t="shared" ref="D186:K186" si="138">SUM(D187:D191)</f>
        <v>67800</v>
      </c>
      <c r="E186" s="45">
        <f t="shared" si="138"/>
        <v>82800</v>
      </c>
      <c r="F186" s="45">
        <f t="shared" si="138"/>
        <v>76185.98000000001</v>
      </c>
      <c r="G186" s="45">
        <f t="shared" si="138"/>
        <v>10111.617227420533</v>
      </c>
      <c r="H186" s="45">
        <f t="shared" si="138"/>
        <v>62800</v>
      </c>
      <c r="I186" s="45">
        <f t="shared" si="138"/>
        <v>8334.9923684385158</v>
      </c>
      <c r="J186" s="45">
        <f t="shared" ref="J186" si="139">SUM(J187:J191)</f>
        <v>81372.600000000006</v>
      </c>
      <c r="K186" s="45">
        <f t="shared" si="138"/>
        <v>10800</v>
      </c>
      <c r="L186" s="45">
        <f t="shared" ref="L186:M186" si="140">SUM(L187:L191)</f>
        <v>10800</v>
      </c>
      <c r="M186" s="45">
        <f t="shared" si="140"/>
        <v>10800</v>
      </c>
      <c r="N186" s="47">
        <v>10800</v>
      </c>
      <c r="O186" s="47">
        <f>N186</f>
        <v>10800</v>
      </c>
      <c r="R186" s="78"/>
    </row>
    <row r="187" spans="1:18" ht="15" hidden="1" x14ac:dyDescent="0.25">
      <c r="B187" s="38">
        <v>321</v>
      </c>
      <c r="C187" s="39" t="s">
        <v>10</v>
      </c>
      <c r="D187" s="13">
        <v>8000</v>
      </c>
      <c r="E187" s="13">
        <v>13000</v>
      </c>
      <c r="F187" s="13">
        <v>1078</v>
      </c>
      <c r="G187" s="13">
        <f t="shared" si="136"/>
        <v>143.07518747096688</v>
      </c>
      <c r="H187" s="13">
        <v>12000</v>
      </c>
      <c r="I187" s="13">
        <f>H187/7.5345</f>
        <v>1592.6737009755125</v>
      </c>
      <c r="J187" s="34">
        <f t="shared" si="137"/>
        <v>15069</v>
      </c>
      <c r="K187" s="34">
        <v>2000</v>
      </c>
      <c r="L187" s="34">
        <v>2200</v>
      </c>
      <c r="M187" s="34">
        <v>1250</v>
      </c>
      <c r="N187" s="47"/>
      <c r="O187" s="47"/>
      <c r="R187" s="78"/>
    </row>
    <row r="188" spans="1:18" hidden="1" x14ac:dyDescent="0.2">
      <c r="B188" s="38">
        <v>322</v>
      </c>
      <c r="C188" s="39" t="s">
        <v>11</v>
      </c>
      <c r="D188" s="13">
        <v>21000</v>
      </c>
      <c r="E188" s="13">
        <v>33800</v>
      </c>
      <c r="F188" s="13">
        <v>53637.8</v>
      </c>
      <c r="G188" s="13">
        <f t="shared" si="136"/>
        <v>7118.9594531820294</v>
      </c>
      <c r="H188" s="13">
        <v>21000</v>
      </c>
      <c r="I188" s="13">
        <f>H188/7.5345</f>
        <v>2787.1789767071468</v>
      </c>
      <c r="J188" s="34">
        <f t="shared" si="137"/>
        <v>26370.75</v>
      </c>
      <c r="K188" s="34">
        <v>3500</v>
      </c>
      <c r="L188" s="34">
        <v>3050</v>
      </c>
      <c r="M188" s="34">
        <v>3100</v>
      </c>
      <c r="N188" s="10"/>
      <c r="O188" s="34"/>
      <c r="R188" s="78"/>
    </row>
    <row r="189" spans="1:18" hidden="1" x14ac:dyDescent="0.2">
      <c r="B189" s="38">
        <v>323</v>
      </c>
      <c r="C189" s="39" t="s">
        <v>12</v>
      </c>
      <c r="D189" s="13">
        <v>24500</v>
      </c>
      <c r="E189" s="13">
        <v>32000</v>
      </c>
      <c r="F189" s="13">
        <v>16995.3</v>
      </c>
      <c r="G189" s="13">
        <f t="shared" si="136"/>
        <v>2255.663945849094</v>
      </c>
      <c r="H189" s="13">
        <v>17500</v>
      </c>
      <c r="I189" s="13">
        <f>H189/7.5345</f>
        <v>2322.649147255956</v>
      </c>
      <c r="J189" s="34">
        <f t="shared" si="137"/>
        <v>26370.75</v>
      </c>
      <c r="K189" s="34">
        <v>3500</v>
      </c>
      <c r="L189" s="34">
        <v>4200</v>
      </c>
      <c r="M189" s="34">
        <v>5400</v>
      </c>
      <c r="N189" s="10"/>
      <c r="O189" s="34"/>
      <c r="R189" s="78"/>
    </row>
    <row r="190" spans="1:18" hidden="1" x14ac:dyDescent="0.2">
      <c r="B190" s="38">
        <v>324</v>
      </c>
      <c r="C190" s="39" t="s">
        <v>91</v>
      </c>
      <c r="D190" s="13">
        <v>5000</v>
      </c>
      <c r="E190" s="13">
        <v>1000</v>
      </c>
      <c r="F190" s="13">
        <v>0</v>
      </c>
      <c r="G190" s="13">
        <f t="shared" si="136"/>
        <v>0</v>
      </c>
      <c r="H190" s="13">
        <v>3000</v>
      </c>
      <c r="I190" s="13">
        <f>H190/7.5345</f>
        <v>398.16842524387812</v>
      </c>
      <c r="J190" s="34">
        <f t="shared" si="137"/>
        <v>3767.25</v>
      </c>
      <c r="K190" s="34">
        <v>500</v>
      </c>
      <c r="L190" s="34">
        <v>500</v>
      </c>
      <c r="M190" s="34">
        <v>200</v>
      </c>
      <c r="N190" s="10"/>
      <c r="O190" s="34"/>
      <c r="R190" s="78"/>
    </row>
    <row r="191" spans="1:18" hidden="1" x14ac:dyDescent="0.2">
      <c r="B191" s="38">
        <v>329</v>
      </c>
      <c r="C191" s="39" t="s">
        <v>51</v>
      </c>
      <c r="D191" s="13">
        <v>9300</v>
      </c>
      <c r="E191" s="13">
        <v>3000</v>
      </c>
      <c r="F191" s="13">
        <v>4474.88</v>
      </c>
      <c r="G191" s="13">
        <f t="shared" si="136"/>
        <v>593.91864091844184</v>
      </c>
      <c r="H191" s="13">
        <v>9300</v>
      </c>
      <c r="I191" s="13">
        <f>H191/7.5345</f>
        <v>1234.3221182560221</v>
      </c>
      <c r="J191" s="34">
        <f t="shared" si="137"/>
        <v>9794.85</v>
      </c>
      <c r="K191" s="34">
        <v>1300</v>
      </c>
      <c r="L191" s="34">
        <v>850</v>
      </c>
      <c r="M191" s="34">
        <v>850</v>
      </c>
      <c r="N191" s="10"/>
      <c r="O191" s="34"/>
      <c r="R191" s="78"/>
    </row>
    <row r="192" spans="1:18" ht="15" x14ac:dyDescent="0.25">
      <c r="B192" s="83">
        <v>34</v>
      </c>
      <c r="C192" s="81" t="s">
        <v>52</v>
      </c>
      <c r="D192" s="45">
        <f t="shared" ref="D192:M192" si="141">D193</f>
        <v>1000</v>
      </c>
      <c r="E192" s="45">
        <f t="shared" si="141"/>
        <v>1000</v>
      </c>
      <c r="F192" s="45">
        <f t="shared" si="141"/>
        <v>1000</v>
      </c>
      <c r="G192" s="45">
        <f t="shared" si="141"/>
        <v>132.72280841462606</v>
      </c>
      <c r="H192" s="45">
        <f t="shared" si="141"/>
        <v>2000</v>
      </c>
      <c r="I192" s="45">
        <f t="shared" si="141"/>
        <v>265.44561682925212</v>
      </c>
      <c r="J192" s="45">
        <f t="shared" si="141"/>
        <v>3013.8</v>
      </c>
      <c r="K192" s="45">
        <f t="shared" si="141"/>
        <v>400</v>
      </c>
      <c r="L192" s="45">
        <f t="shared" si="141"/>
        <v>400</v>
      </c>
      <c r="M192" s="45">
        <f t="shared" si="141"/>
        <v>400</v>
      </c>
      <c r="N192" s="47">
        <v>265.45</v>
      </c>
      <c r="O192" s="47">
        <f>N192</f>
        <v>265.45</v>
      </c>
      <c r="R192" s="78"/>
    </row>
    <row r="193" spans="1:18" hidden="1" x14ac:dyDescent="0.2">
      <c r="B193" s="38">
        <v>343</v>
      </c>
      <c r="C193" s="39" t="s">
        <v>53</v>
      </c>
      <c r="D193" s="13">
        <v>1000</v>
      </c>
      <c r="E193" s="13">
        <v>1000</v>
      </c>
      <c r="F193" s="13">
        <v>1000</v>
      </c>
      <c r="G193" s="13">
        <f t="shared" si="136"/>
        <v>132.72280841462606</v>
      </c>
      <c r="H193" s="13">
        <v>2000</v>
      </c>
      <c r="I193" s="13">
        <f>H193/7.5345</f>
        <v>265.44561682925212</v>
      </c>
      <c r="J193" s="34">
        <f t="shared" si="137"/>
        <v>3013.8</v>
      </c>
      <c r="K193" s="34">
        <v>400</v>
      </c>
      <c r="L193" s="34">
        <v>400</v>
      </c>
      <c r="M193" s="34">
        <v>400</v>
      </c>
      <c r="N193" s="10"/>
      <c r="O193" s="34"/>
      <c r="R193" s="78"/>
    </row>
    <row r="194" spans="1:18" ht="15" x14ac:dyDescent="0.25">
      <c r="B194" s="18">
        <v>4</v>
      </c>
      <c r="C194" s="19" t="s">
        <v>13</v>
      </c>
      <c r="D194" s="20" t="e">
        <f t="shared" ref="D194:O195" si="142">D195</f>
        <v>#REF!</v>
      </c>
      <c r="E194" s="20" t="e">
        <f t="shared" si="142"/>
        <v>#REF!</v>
      </c>
      <c r="F194" s="20">
        <f t="shared" si="142"/>
        <v>7765</v>
      </c>
      <c r="G194" s="20">
        <f t="shared" si="142"/>
        <v>1030.5926073395713</v>
      </c>
      <c r="H194" s="20">
        <f t="shared" si="142"/>
        <v>184000</v>
      </c>
      <c r="I194" s="20">
        <f t="shared" si="142"/>
        <v>24420.996748291192</v>
      </c>
      <c r="J194" s="20">
        <f t="shared" si="142"/>
        <v>184000</v>
      </c>
      <c r="K194" s="20">
        <f t="shared" si="142"/>
        <v>24421</v>
      </c>
      <c r="L194" s="20">
        <f t="shared" si="142"/>
        <v>23056.21</v>
      </c>
      <c r="M194" s="20">
        <f t="shared" si="142"/>
        <v>23056.21</v>
      </c>
      <c r="N194" s="20">
        <f t="shared" si="142"/>
        <v>0</v>
      </c>
      <c r="O194" s="20">
        <f t="shared" si="142"/>
        <v>0</v>
      </c>
      <c r="R194" s="78"/>
    </row>
    <row r="195" spans="1:18" ht="15" x14ac:dyDescent="0.25">
      <c r="B195" s="83">
        <v>42</v>
      </c>
      <c r="C195" s="81" t="s">
        <v>36</v>
      </c>
      <c r="D195" s="45" t="e">
        <f>SUM(D196:D426)</f>
        <v>#REF!</v>
      </c>
      <c r="E195" s="45" t="e">
        <f>SUM(E196:E426)</f>
        <v>#REF!</v>
      </c>
      <c r="F195" s="45">
        <f>F196</f>
        <v>7765</v>
      </c>
      <c r="G195" s="45">
        <f t="shared" si="142"/>
        <v>1030.5926073395713</v>
      </c>
      <c r="H195" s="45">
        <f t="shared" si="142"/>
        <v>184000</v>
      </c>
      <c r="I195" s="45">
        <f t="shared" si="142"/>
        <v>24420.996748291192</v>
      </c>
      <c r="J195" s="45">
        <f t="shared" si="142"/>
        <v>184000</v>
      </c>
      <c r="K195" s="45">
        <f t="shared" si="142"/>
        <v>24421</v>
      </c>
      <c r="L195" s="45">
        <f t="shared" si="142"/>
        <v>23056.21</v>
      </c>
      <c r="M195" s="45">
        <f t="shared" si="142"/>
        <v>23056.21</v>
      </c>
      <c r="N195" s="47">
        <v>0</v>
      </c>
      <c r="O195" s="47">
        <f>N195</f>
        <v>0</v>
      </c>
      <c r="R195" s="78"/>
    </row>
    <row r="196" spans="1:18" hidden="1" x14ac:dyDescent="0.2">
      <c r="B196" s="38">
        <v>422</v>
      </c>
      <c r="C196" s="39" t="s">
        <v>79</v>
      </c>
      <c r="D196" s="13">
        <v>5000</v>
      </c>
      <c r="E196" s="13">
        <v>30000</v>
      </c>
      <c r="F196" s="13">
        <v>7765</v>
      </c>
      <c r="G196" s="13">
        <f t="shared" ref="G196" si="143">F196/7.5345</f>
        <v>1030.5926073395713</v>
      </c>
      <c r="H196" s="13">
        <v>184000</v>
      </c>
      <c r="I196" s="13">
        <f>H196/7.5345</f>
        <v>24420.996748291192</v>
      </c>
      <c r="J196" s="34">
        <v>184000</v>
      </c>
      <c r="K196" s="34">
        <v>24421</v>
      </c>
      <c r="L196" s="34">
        <v>23056.21</v>
      </c>
      <c r="M196" s="102">
        <v>23056.21</v>
      </c>
      <c r="O196" s="6"/>
      <c r="R196" s="78"/>
    </row>
    <row r="197" spans="1:18" x14ac:dyDescent="0.2">
      <c r="B197" s="5">
        <v>53082</v>
      </c>
      <c r="C197" s="51" t="s">
        <v>157</v>
      </c>
      <c r="D197" s="23"/>
      <c r="E197" s="23"/>
      <c r="F197" s="23"/>
      <c r="G197" s="23"/>
      <c r="H197" s="23"/>
      <c r="I197" s="23"/>
      <c r="J197" s="46"/>
      <c r="K197" s="46"/>
      <c r="L197" s="46"/>
      <c r="M197" s="106"/>
      <c r="O197" s="6"/>
      <c r="R197" s="78"/>
    </row>
    <row r="198" spans="1:18" ht="15" x14ac:dyDescent="0.25">
      <c r="B198" s="18">
        <v>3</v>
      </c>
      <c r="C198" s="19" t="s">
        <v>5</v>
      </c>
      <c r="D198" s="20" t="e">
        <f t="shared" ref="D198:J198" si="144">D199+D200+D206</f>
        <v>#REF!</v>
      </c>
      <c r="E198" s="20" t="e">
        <f t="shared" si="144"/>
        <v>#REF!</v>
      </c>
      <c r="F198" s="20">
        <f t="shared" si="144"/>
        <v>181087.02000000002</v>
      </c>
      <c r="G198" s="20">
        <f t="shared" si="144"/>
        <v>24034.377861835554</v>
      </c>
      <c r="H198" s="20">
        <f t="shared" si="144"/>
        <v>185000</v>
      </c>
      <c r="I198" s="20">
        <f t="shared" si="144"/>
        <v>24553.719556705815</v>
      </c>
      <c r="J198" s="20">
        <f t="shared" si="144"/>
        <v>171033.15</v>
      </c>
      <c r="K198" s="20"/>
      <c r="L198" s="20">
        <f>L199</f>
        <v>530.36</v>
      </c>
      <c r="M198" s="20">
        <f>M199</f>
        <v>530.36</v>
      </c>
      <c r="N198" s="20"/>
      <c r="O198" s="20"/>
      <c r="R198" s="78"/>
    </row>
    <row r="199" spans="1:18" ht="15" x14ac:dyDescent="0.25">
      <c r="B199" s="83">
        <v>32</v>
      </c>
      <c r="C199" s="81" t="s">
        <v>9</v>
      </c>
      <c r="D199" s="45">
        <f t="shared" ref="D199:J199" si="145">SUM(D200:D203)</f>
        <v>160000</v>
      </c>
      <c r="E199" s="45">
        <f t="shared" si="145"/>
        <v>140000</v>
      </c>
      <c r="F199" s="45">
        <f t="shared" si="145"/>
        <v>126100.46</v>
      </c>
      <c r="G199" s="45">
        <f t="shared" si="145"/>
        <v>16736.407193576215</v>
      </c>
      <c r="H199" s="45">
        <f t="shared" si="145"/>
        <v>130000</v>
      </c>
      <c r="I199" s="45">
        <f t="shared" si="145"/>
        <v>17253.965093901385</v>
      </c>
      <c r="J199" s="45">
        <f t="shared" si="145"/>
        <v>150690</v>
      </c>
      <c r="K199" s="45"/>
      <c r="L199" s="45">
        <v>530.36</v>
      </c>
      <c r="M199" s="45">
        <v>530.36</v>
      </c>
      <c r="N199" s="47"/>
      <c r="O199" s="47"/>
      <c r="R199" s="78"/>
    </row>
    <row r="200" spans="1:18" x14ac:dyDescent="0.2">
      <c r="B200" s="5" t="s">
        <v>114</v>
      </c>
      <c r="C200" s="51" t="s">
        <v>176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104"/>
      <c r="R200" s="78"/>
    </row>
    <row r="201" spans="1:18" x14ac:dyDescent="0.2">
      <c r="B201" s="5">
        <v>53082</v>
      </c>
      <c r="C201" s="51" t="s">
        <v>157</v>
      </c>
      <c r="D201" s="23"/>
      <c r="E201" s="23"/>
      <c r="H201" s="23"/>
      <c r="I201" s="23"/>
      <c r="J201" s="23"/>
      <c r="K201" s="23"/>
      <c r="L201" s="23"/>
      <c r="M201" s="104"/>
      <c r="R201" s="78"/>
    </row>
    <row r="202" spans="1:18" ht="15" x14ac:dyDescent="0.25">
      <c r="B202" s="18">
        <v>3</v>
      </c>
      <c r="C202" s="19" t="s">
        <v>5</v>
      </c>
      <c r="D202" s="20">
        <f t="shared" ref="D202:N202" si="146">D203</f>
        <v>80000</v>
      </c>
      <c r="E202" s="20">
        <f t="shared" si="146"/>
        <v>70000</v>
      </c>
      <c r="F202" s="20">
        <f t="shared" si="146"/>
        <v>63050.23</v>
      </c>
      <c r="G202" s="20">
        <f t="shared" si="146"/>
        <v>8368.2035967881075</v>
      </c>
      <c r="H202" s="20">
        <f t="shared" si="146"/>
        <v>65000</v>
      </c>
      <c r="I202" s="20">
        <f t="shared" si="146"/>
        <v>8626.9825469506923</v>
      </c>
      <c r="J202" s="20">
        <f t="shared" si="146"/>
        <v>75345</v>
      </c>
      <c r="K202" s="20">
        <f t="shared" si="146"/>
        <v>10000</v>
      </c>
      <c r="L202" s="20">
        <f t="shared" si="146"/>
        <v>10000</v>
      </c>
      <c r="M202" s="20">
        <f t="shared" si="146"/>
        <v>10000</v>
      </c>
      <c r="N202" s="20">
        <f t="shared" si="146"/>
        <v>10000</v>
      </c>
      <c r="O202" s="20">
        <f>N202</f>
        <v>10000</v>
      </c>
      <c r="R202" s="78"/>
    </row>
    <row r="203" spans="1:18" ht="15" x14ac:dyDescent="0.25">
      <c r="B203" s="83">
        <v>37</v>
      </c>
      <c r="C203" s="81" t="s">
        <v>119</v>
      </c>
      <c r="D203" s="45">
        <f t="shared" ref="D203:M203" si="147">SUM(D204:D204)</f>
        <v>80000</v>
      </c>
      <c r="E203" s="45">
        <f t="shared" si="147"/>
        <v>70000</v>
      </c>
      <c r="F203" s="45">
        <f t="shared" si="147"/>
        <v>63050.23</v>
      </c>
      <c r="G203" s="45">
        <f t="shared" si="147"/>
        <v>8368.2035967881075</v>
      </c>
      <c r="H203" s="45">
        <f t="shared" si="147"/>
        <v>65000</v>
      </c>
      <c r="I203" s="45">
        <f t="shared" si="147"/>
        <v>8626.9825469506923</v>
      </c>
      <c r="J203" s="45">
        <f t="shared" si="147"/>
        <v>75345</v>
      </c>
      <c r="K203" s="45">
        <f t="shared" si="147"/>
        <v>10000</v>
      </c>
      <c r="L203" s="45">
        <f t="shared" si="147"/>
        <v>10000</v>
      </c>
      <c r="M203" s="45">
        <f t="shared" si="147"/>
        <v>10000</v>
      </c>
      <c r="N203" s="47">
        <v>10000</v>
      </c>
      <c r="O203" s="47">
        <f>N203</f>
        <v>10000</v>
      </c>
      <c r="R203" s="78"/>
    </row>
    <row r="204" spans="1:18" hidden="1" x14ac:dyDescent="0.2">
      <c r="A204" s="82"/>
      <c r="B204" s="9">
        <v>372</v>
      </c>
      <c r="C204" s="10" t="s">
        <v>55</v>
      </c>
      <c r="D204" s="13">
        <v>80000</v>
      </c>
      <c r="E204" s="13">
        <v>70000</v>
      </c>
      <c r="F204" s="13">
        <v>63050.23</v>
      </c>
      <c r="G204" s="13">
        <f t="shared" ref="G204" si="148">F204/7.5345</f>
        <v>8368.2035967881075</v>
      </c>
      <c r="H204" s="13">
        <v>65000</v>
      </c>
      <c r="I204" s="13">
        <f>H204/7.5345</f>
        <v>8626.9825469506923</v>
      </c>
      <c r="J204" s="34">
        <f t="shared" ref="J204" si="149">K204*7.5345</f>
        <v>75345</v>
      </c>
      <c r="K204" s="34">
        <v>10000</v>
      </c>
      <c r="L204" s="34">
        <v>10000</v>
      </c>
      <c r="M204" s="34">
        <v>10000</v>
      </c>
      <c r="N204" s="10"/>
      <c r="O204" s="10"/>
      <c r="R204" s="78"/>
    </row>
    <row r="205" spans="1:18" ht="15" x14ac:dyDescent="0.25">
      <c r="B205" s="18">
        <v>4</v>
      </c>
      <c r="C205" s="19" t="s">
        <v>13</v>
      </c>
      <c r="D205" s="20" t="e">
        <f t="shared" ref="D205:M206" si="150">D206</f>
        <v>#REF!</v>
      </c>
      <c r="E205" s="20" t="e">
        <f t="shared" si="150"/>
        <v>#REF!</v>
      </c>
      <c r="F205" s="20">
        <f t="shared" si="150"/>
        <v>54986.559999999998</v>
      </c>
      <c r="G205" s="20">
        <f t="shared" si="150"/>
        <v>7297.9706682593396</v>
      </c>
      <c r="H205" s="20">
        <f t="shared" si="150"/>
        <v>55000</v>
      </c>
      <c r="I205" s="20">
        <f t="shared" si="150"/>
        <v>7299.7544628044325</v>
      </c>
      <c r="J205" s="20">
        <f t="shared" si="150"/>
        <v>20343.150000000001</v>
      </c>
      <c r="K205" s="20">
        <f t="shared" si="150"/>
        <v>2700</v>
      </c>
      <c r="L205" s="20">
        <f t="shared" si="150"/>
        <v>2700</v>
      </c>
      <c r="M205" s="20">
        <f t="shared" si="150"/>
        <v>6000</v>
      </c>
      <c r="N205" s="20">
        <f>N206</f>
        <v>2700</v>
      </c>
      <c r="O205" s="20">
        <f>N205</f>
        <v>2700</v>
      </c>
      <c r="R205" s="78"/>
    </row>
    <row r="206" spans="1:18" ht="15" x14ac:dyDescent="0.25">
      <c r="B206" s="83">
        <v>42</v>
      </c>
      <c r="C206" s="81" t="s">
        <v>36</v>
      </c>
      <c r="D206" s="45" t="e">
        <f>SUM(D207:D366)</f>
        <v>#REF!</v>
      </c>
      <c r="E206" s="45" t="e">
        <f>SUM(E207:E366)</f>
        <v>#REF!</v>
      </c>
      <c r="F206" s="45">
        <f>F207</f>
        <v>54986.559999999998</v>
      </c>
      <c r="G206" s="45">
        <f t="shared" si="150"/>
        <v>7297.9706682593396</v>
      </c>
      <c r="H206" s="45">
        <f t="shared" si="150"/>
        <v>55000</v>
      </c>
      <c r="I206" s="45">
        <f t="shared" si="150"/>
        <v>7299.7544628044325</v>
      </c>
      <c r="J206" s="45">
        <f t="shared" si="150"/>
        <v>20343.150000000001</v>
      </c>
      <c r="K206" s="45">
        <f t="shared" si="150"/>
        <v>2700</v>
      </c>
      <c r="L206" s="45">
        <f t="shared" si="150"/>
        <v>2700</v>
      </c>
      <c r="M206" s="45">
        <f t="shared" si="150"/>
        <v>6000</v>
      </c>
      <c r="N206" s="47">
        <v>2700</v>
      </c>
      <c r="O206" s="47">
        <f>N206</f>
        <v>2700</v>
      </c>
      <c r="R206" s="78"/>
    </row>
    <row r="207" spans="1:18" hidden="1" x14ac:dyDescent="0.2">
      <c r="B207" s="38">
        <v>424</v>
      </c>
      <c r="C207" s="39" t="s">
        <v>34</v>
      </c>
      <c r="D207" s="13">
        <v>80000</v>
      </c>
      <c r="E207" s="13">
        <v>55000</v>
      </c>
      <c r="F207" s="13">
        <v>54986.559999999998</v>
      </c>
      <c r="G207" s="13">
        <f t="shared" ref="G207" si="151">F207/7.5345</f>
        <v>7297.9706682593396</v>
      </c>
      <c r="H207" s="13">
        <v>55000</v>
      </c>
      <c r="I207" s="13">
        <f>H207/7.5345</f>
        <v>7299.7544628044325</v>
      </c>
      <c r="J207" s="34">
        <f t="shared" ref="J207" si="152">K207*7.5345</f>
        <v>20343.150000000001</v>
      </c>
      <c r="K207" s="34">
        <v>2700</v>
      </c>
      <c r="L207" s="34">
        <v>2700</v>
      </c>
      <c r="M207" s="102">
        <v>6000</v>
      </c>
      <c r="R207" s="78"/>
    </row>
    <row r="208" spans="1:18" x14ac:dyDescent="0.2">
      <c r="B208" s="5" t="s">
        <v>62</v>
      </c>
      <c r="C208" s="51" t="s">
        <v>177</v>
      </c>
      <c r="D208" s="23"/>
      <c r="E208" s="23"/>
      <c r="F208" s="23"/>
      <c r="G208" s="23"/>
      <c r="H208" s="23"/>
      <c r="I208" s="23"/>
      <c r="J208" s="23"/>
      <c r="K208" s="23"/>
      <c r="L208" s="23"/>
      <c r="M208" s="104"/>
      <c r="R208" s="78"/>
    </row>
    <row r="209" spans="1:18" x14ac:dyDescent="0.2">
      <c r="B209" s="5">
        <v>55291</v>
      </c>
      <c r="C209" s="51" t="s">
        <v>169</v>
      </c>
      <c r="D209" s="23"/>
      <c r="E209" s="23"/>
      <c r="H209" s="23"/>
      <c r="I209" s="23"/>
      <c r="J209" s="23"/>
      <c r="K209" s="23"/>
      <c r="L209" s="23"/>
      <c r="M209" s="104"/>
      <c r="R209" s="78"/>
    </row>
    <row r="210" spans="1:18" ht="15" x14ac:dyDescent="0.25">
      <c r="B210" s="18">
        <v>3</v>
      </c>
      <c r="C210" s="19" t="s">
        <v>5</v>
      </c>
      <c r="D210" s="20">
        <f t="shared" ref="D210:N210" si="153">D211</f>
        <v>4000</v>
      </c>
      <c r="E210" s="20">
        <f t="shared" si="153"/>
        <v>4000</v>
      </c>
      <c r="F210" s="20">
        <f t="shared" si="153"/>
        <v>3795.4</v>
      </c>
      <c r="G210" s="20">
        <f t="shared" si="153"/>
        <v>503.73614705687169</v>
      </c>
      <c r="H210" s="20">
        <f t="shared" si="153"/>
        <v>4500</v>
      </c>
      <c r="I210" s="20">
        <f t="shared" si="153"/>
        <v>597.25263786581718</v>
      </c>
      <c r="J210" s="20">
        <f t="shared" si="153"/>
        <v>4500</v>
      </c>
      <c r="K210" s="20">
        <f t="shared" si="153"/>
        <v>597.25</v>
      </c>
      <c r="L210" s="20">
        <f t="shared" si="153"/>
        <v>929</v>
      </c>
      <c r="M210" s="20">
        <f t="shared" si="153"/>
        <v>1090</v>
      </c>
      <c r="N210" s="20">
        <f t="shared" si="153"/>
        <v>597.25</v>
      </c>
      <c r="O210" s="20">
        <f>N210</f>
        <v>597.25</v>
      </c>
      <c r="R210" s="78"/>
    </row>
    <row r="211" spans="1:18" ht="15" x14ac:dyDescent="0.25">
      <c r="B211" s="83">
        <v>32</v>
      </c>
      <c r="C211" s="81" t="s">
        <v>9</v>
      </c>
      <c r="D211" s="45">
        <f t="shared" ref="D211:M211" si="154">SUM(D212:D212)</f>
        <v>4000</v>
      </c>
      <c r="E211" s="45">
        <f t="shared" si="154"/>
        <v>4000</v>
      </c>
      <c r="F211" s="45">
        <f t="shared" si="154"/>
        <v>3795.4</v>
      </c>
      <c r="G211" s="45">
        <f t="shared" si="154"/>
        <v>503.73614705687169</v>
      </c>
      <c r="H211" s="45">
        <f t="shared" si="154"/>
        <v>4500</v>
      </c>
      <c r="I211" s="45">
        <f t="shared" si="154"/>
        <v>597.25263786581718</v>
      </c>
      <c r="J211" s="45">
        <f t="shared" si="154"/>
        <v>4500</v>
      </c>
      <c r="K211" s="45">
        <f t="shared" si="154"/>
        <v>597.25</v>
      </c>
      <c r="L211" s="45">
        <f t="shared" si="154"/>
        <v>929</v>
      </c>
      <c r="M211" s="45">
        <f t="shared" si="154"/>
        <v>1090</v>
      </c>
      <c r="N211" s="47">
        <v>597.25</v>
      </c>
      <c r="O211" s="47">
        <f>N211</f>
        <v>597.25</v>
      </c>
      <c r="R211" s="78"/>
    </row>
    <row r="212" spans="1:18" hidden="1" x14ac:dyDescent="0.2">
      <c r="A212" s="82"/>
      <c r="B212" s="38">
        <v>329</v>
      </c>
      <c r="C212" s="39" t="s">
        <v>57</v>
      </c>
      <c r="D212" s="13">
        <v>4000</v>
      </c>
      <c r="E212" s="13">
        <v>4000</v>
      </c>
      <c r="F212" s="13">
        <v>3795.4</v>
      </c>
      <c r="G212" s="13">
        <f t="shared" ref="G212" si="155">F212/7.5345</f>
        <v>503.73614705687169</v>
      </c>
      <c r="H212" s="13">
        <v>4500</v>
      </c>
      <c r="I212" s="13">
        <f>H212/7.5345</f>
        <v>597.25263786581718</v>
      </c>
      <c r="J212" s="34">
        <v>4500</v>
      </c>
      <c r="K212" s="34">
        <v>597.25</v>
      </c>
      <c r="L212" s="34">
        <v>929</v>
      </c>
      <c r="M212" s="102">
        <v>1090</v>
      </c>
      <c r="R212" s="78"/>
    </row>
    <row r="213" spans="1:18" x14ac:dyDescent="0.2">
      <c r="B213" s="82" t="s">
        <v>63</v>
      </c>
      <c r="C213" s="51" t="s">
        <v>178</v>
      </c>
      <c r="D213" s="23"/>
      <c r="E213" s="23"/>
      <c r="F213" s="23"/>
      <c r="G213" s="23"/>
      <c r="H213" s="23"/>
      <c r="I213" s="23"/>
      <c r="J213" s="23"/>
      <c r="K213" s="23"/>
      <c r="L213" s="23"/>
      <c r="M213" s="104"/>
      <c r="R213" s="78"/>
    </row>
    <row r="214" spans="1:18" x14ac:dyDescent="0.2">
      <c r="B214" s="5">
        <v>55291</v>
      </c>
      <c r="C214" s="51" t="s">
        <v>169</v>
      </c>
      <c r="D214" s="23"/>
      <c r="E214" s="23"/>
      <c r="F214" s="23"/>
      <c r="G214" s="23"/>
      <c r="H214" s="23"/>
      <c r="I214" s="23"/>
      <c r="J214" s="23"/>
      <c r="K214" s="23"/>
      <c r="L214" s="23"/>
      <c r="M214" s="104"/>
      <c r="R214" s="78"/>
    </row>
    <row r="215" spans="1:18" ht="15" x14ac:dyDescent="0.25">
      <c r="B215" s="18">
        <v>3</v>
      </c>
      <c r="C215" s="19" t="s">
        <v>5</v>
      </c>
      <c r="D215" s="20">
        <f t="shared" ref="D215:N215" si="156">D216</f>
        <v>70000</v>
      </c>
      <c r="E215" s="20">
        <f t="shared" si="156"/>
        <v>93000</v>
      </c>
      <c r="F215" s="20">
        <f t="shared" si="156"/>
        <v>89626.42</v>
      </c>
      <c r="G215" s="20">
        <f t="shared" si="156"/>
        <v>11895.470170548808</v>
      </c>
      <c r="H215" s="20">
        <f t="shared" si="156"/>
        <v>80000</v>
      </c>
      <c r="I215" s="20">
        <f t="shared" si="156"/>
        <v>10617.824673170084</v>
      </c>
      <c r="J215" s="20">
        <f t="shared" si="156"/>
        <v>80000.000675000003</v>
      </c>
      <c r="K215" s="20">
        <f t="shared" si="156"/>
        <v>10617.82</v>
      </c>
      <c r="L215" s="20">
        <f>L216+L220</f>
        <v>25000.003000000001</v>
      </c>
      <c r="M215" s="20">
        <f>M216+M220</f>
        <v>17000</v>
      </c>
      <c r="N215" s="20">
        <f t="shared" si="156"/>
        <v>10617.82</v>
      </c>
      <c r="O215" s="20">
        <f>N215</f>
        <v>10617.82</v>
      </c>
      <c r="R215" s="78"/>
    </row>
    <row r="216" spans="1:18" ht="15" x14ac:dyDescent="0.25">
      <c r="B216" s="83">
        <v>31</v>
      </c>
      <c r="C216" s="81" t="s">
        <v>6</v>
      </c>
      <c r="D216" s="45">
        <f t="shared" ref="D216:L216" si="157">SUM(D217:D219)</f>
        <v>70000</v>
      </c>
      <c r="E216" s="45">
        <f t="shared" si="157"/>
        <v>93000</v>
      </c>
      <c r="F216" s="45">
        <f t="shared" si="157"/>
        <v>89626.42</v>
      </c>
      <c r="G216" s="45">
        <f t="shared" si="157"/>
        <v>11895.470170548808</v>
      </c>
      <c r="H216" s="45">
        <f t="shared" si="157"/>
        <v>80000</v>
      </c>
      <c r="I216" s="45">
        <f t="shared" si="157"/>
        <v>10617.824673170084</v>
      </c>
      <c r="J216" s="45">
        <f t="shared" si="157"/>
        <v>80000.000675000003</v>
      </c>
      <c r="K216" s="45">
        <f t="shared" si="157"/>
        <v>10617.82</v>
      </c>
      <c r="L216" s="45">
        <f t="shared" si="157"/>
        <v>24000.003000000001</v>
      </c>
      <c r="M216" s="45">
        <f t="shared" ref="M216" si="158">SUM(M217:M219)</f>
        <v>16275.98</v>
      </c>
      <c r="N216" s="47">
        <v>10617.82</v>
      </c>
      <c r="O216" s="47">
        <f>N216</f>
        <v>10617.82</v>
      </c>
      <c r="R216" s="78"/>
    </row>
    <row r="217" spans="1:18" hidden="1" x14ac:dyDescent="0.2">
      <c r="B217" s="38">
        <v>311</v>
      </c>
      <c r="C217" s="39" t="s">
        <v>59</v>
      </c>
      <c r="D217" s="13">
        <v>60000</v>
      </c>
      <c r="E217" s="13">
        <v>79828.33</v>
      </c>
      <c r="F217" s="13">
        <v>76932.509999999995</v>
      </c>
      <c r="G217" s="13">
        <f t="shared" ref="G217:G219" si="159">F217/7.5345</f>
        <v>10210.698785586303</v>
      </c>
      <c r="H217" s="13">
        <v>68780</v>
      </c>
      <c r="I217" s="13">
        <f>H217/7.5345</f>
        <v>9128.6747627579789</v>
      </c>
      <c r="J217" s="34">
        <v>68780</v>
      </c>
      <c r="K217" s="34">
        <v>9128.67</v>
      </c>
      <c r="L217" s="34">
        <v>19742.490000000002</v>
      </c>
      <c r="M217" s="34">
        <v>13455.78</v>
      </c>
      <c r="R217" s="78"/>
    </row>
    <row r="218" spans="1:18" hidden="1" x14ac:dyDescent="0.2">
      <c r="B218" s="38">
        <v>312</v>
      </c>
      <c r="C218" s="39" t="s">
        <v>68</v>
      </c>
      <c r="D218" s="13"/>
      <c r="E218" s="13"/>
      <c r="F218" s="13"/>
      <c r="G218" s="13"/>
      <c r="H218" s="13"/>
      <c r="I218" s="13"/>
      <c r="J218" s="34"/>
      <c r="K218" s="34"/>
      <c r="L218" s="34">
        <v>1000</v>
      </c>
      <c r="M218" s="34">
        <v>600</v>
      </c>
      <c r="R218" s="78"/>
    </row>
    <row r="219" spans="1:18" hidden="1" x14ac:dyDescent="0.2">
      <c r="B219" s="38">
        <v>313</v>
      </c>
      <c r="C219" s="39" t="s">
        <v>8</v>
      </c>
      <c r="D219" s="13">
        <v>10000</v>
      </c>
      <c r="E219" s="13">
        <v>13171.67</v>
      </c>
      <c r="F219" s="13">
        <v>12693.91</v>
      </c>
      <c r="G219" s="13">
        <f t="shared" si="159"/>
        <v>1684.7713849625056</v>
      </c>
      <c r="H219" s="13">
        <v>11220</v>
      </c>
      <c r="I219" s="13">
        <f>H219/7.5345</f>
        <v>1489.1499104121042</v>
      </c>
      <c r="J219" s="34">
        <f t="shared" ref="J219" si="160">K219*7.5345</f>
        <v>11220.000675000001</v>
      </c>
      <c r="K219" s="34">
        <v>1489.15</v>
      </c>
      <c r="L219" s="34">
        <v>3257.5129999999999</v>
      </c>
      <c r="M219" s="34">
        <v>2220.1999999999998</v>
      </c>
      <c r="R219" s="78"/>
    </row>
    <row r="220" spans="1:18" ht="15" x14ac:dyDescent="0.25">
      <c r="B220" s="83">
        <v>32</v>
      </c>
      <c r="C220" s="81" t="s">
        <v>9</v>
      </c>
      <c r="D220" s="23"/>
      <c r="E220" s="23"/>
      <c r="F220" s="23"/>
      <c r="G220" s="23"/>
      <c r="H220" s="23"/>
      <c r="I220" s="23"/>
      <c r="J220" s="46"/>
      <c r="K220" s="45">
        <f>SUM(K221:K221)</f>
        <v>0</v>
      </c>
      <c r="L220" s="45">
        <f>SUM(L221:L221)</f>
        <v>1000</v>
      </c>
      <c r="M220" s="45">
        <f>SUM(M221:M221)</f>
        <v>724.02</v>
      </c>
      <c r="R220" s="78"/>
    </row>
    <row r="221" spans="1:18" hidden="1" x14ac:dyDescent="0.2">
      <c r="B221" s="38">
        <v>321</v>
      </c>
      <c r="C221" s="39" t="s">
        <v>10</v>
      </c>
      <c r="D221" s="23"/>
      <c r="E221" s="23"/>
      <c r="F221" s="23"/>
      <c r="G221" s="23"/>
      <c r="H221" s="23"/>
      <c r="I221" s="23"/>
      <c r="J221" s="46"/>
      <c r="K221" s="34"/>
      <c r="L221" s="34">
        <v>1000</v>
      </c>
      <c r="M221" s="102">
        <v>724.02</v>
      </c>
      <c r="R221" s="78"/>
    </row>
    <row r="222" spans="1:18" x14ac:dyDescent="0.2">
      <c r="B222" s="4" t="s">
        <v>64</v>
      </c>
      <c r="C222" s="51" t="s">
        <v>179</v>
      </c>
      <c r="D222" s="23"/>
      <c r="E222" s="23"/>
      <c r="H222" s="23"/>
      <c r="I222" s="23"/>
      <c r="J222" s="23"/>
      <c r="K222" s="23"/>
      <c r="L222" s="23"/>
      <c r="M222" s="104"/>
      <c r="R222" s="78"/>
    </row>
    <row r="223" spans="1:18" x14ac:dyDescent="0.2">
      <c r="B223" s="5">
        <v>55291</v>
      </c>
      <c r="C223" s="51" t="s">
        <v>169</v>
      </c>
      <c r="D223" s="23"/>
      <c r="E223" s="23"/>
      <c r="F223" s="23"/>
      <c r="G223" s="23"/>
      <c r="H223" s="23"/>
      <c r="I223" s="23"/>
      <c r="J223" s="23"/>
      <c r="K223" s="23"/>
      <c r="L223" s="23"/>
      <c r="M223" s="104"/>
      <c r="R223" s="78"/>
    </row>
    <row r="224" spans="1:18" ht="15" x14ac:dyDescent="0.25">
      <c r="B224" s="18">
        <v>3</v>
      </c>
      <c r="C224" s="19" t="s">
        <v>5</v>
      </c>
      <c r="D224" s="20">
        <f t="shared" ref="D224:N224" si="161">D225</f>
        <v>5000</v>
      </c>
      <c r="E224" s="20">
        <f t="shared" si="161"/>
        <v>5000</v>
      </c>
      <c r="F224" s="20">
        <f t="shared" si="161"/>
        <v>0</v>
      </c>
      <c r="G224" s="20">
        <f t="shared" si="161"/>
        <v>0</v>
      </c>
      <c r="H224" s="20">
        <f t="shared" si="161"/>
        <v>5000</v>
      </c>
      <c r="I224" s="20">
        <f t="shared" si="161"/>
        <v>663.61404207313024</v>
      </c>
      <c r="J224" s="20">
        <f t="shared" si="161"/>
        <v>5000</v>
      </c>
      <c r="K224" s="20">
        <f t="shared" si="161"/>
        <v>663.61</v>
      </c>
      <c r="L224" s="20">
        <f t="shared" si="161"/>
        <v>2415</v>
      </c>
      <c r="M224" s="20">
        <f t="shared" si="161"/>
        <v>2202.42</v>
      </c>
      <c r="N224" s="20">
        <f t="shared" si="161"/>
        <v>663.61</v>
      </c>
      <c r="O224" s="20">
        <f>N224</f>
        <v>663.61</v>
      </c>
      <c r="R224" s="78"/>
    </row>
    <row r="225" spans="1:18" ht="15" x14ac:dyDescent="0.25">
      <c r="B225" s="83">
        <v>32</v>
      </c>
      <c r="C225" s="81" t="s">
        <v>9</v>
      </c>
      <c r="D225" s="45">
        <f t="shared" ref="D225:K225" si="162">SUM(D227:D227)</f>
        <v>5000</v>
      </c>
      <c r="E225" s="45">
        <f t="shared" si="162"/>
        <v>5000</v>
      </c>
      <c r="F225" s="45">
        <f t="shared" si="162"/>
        <v>0</v>
      </c>
      <c r="G225" s="45">
        <f t="shared" si="162"/>
        <v>0</v>
      </c>
      <c r="H225" s="45">
        <f t="shared" si="162"/>
        <v>5000</v>
      </c>
      <c r="I225" s="45">
        <f t="shared" si="162"/>
        <v>663.61404207313024</v>
      </c>
      <c r="J225" s="45">
        <f t="shared" si="162"/>
        <v>5000</v>
      </c>
      <c r="K225" s="45">
        <f t="shared" si="162"/>
        <v>663.61</v>
      </c>
      <c r="L225" s="45">
        <f>SUM(L226:L227)</f>
        <v>2415</v>
      </c>
      <c r="M225" s="45">
        <f>SUM(M226:M227)</f>
        <v>2202.42</v>
      </c>
      <c r="N225" s="47">
        <v>663.61</v>
      </c>
      <c r="O225" s="47">
        <f>N225</f>
        <v>663.61</v>
      </c>
      <c r="R225" s="78"/>
    </row>
    <row r="226" spans="1:18" ht="15" hidden="1" x14ac:dyDescent="0.25">
      <c r="B226" s="38">
        <v>321</v>
      </c>
      <c r="C226" s="39" t="s">
        <v>10</v>
      </c>
      <c r="D226" s="45"/>
      <c r="E226" s="45"/>
      <c r="F226" s="45"/>
      <c r="G226" s="45"/>
      <c r="H226" s="45"/>
      <c r="I226" s="45"/>
      <c r="J226" s="45"/>
      <c r="K226" s="45"/>
      <c r="L226" s="13">
        <v>615</v>
      </c>
      <c r="M226" s="108">
        <v>0</v>
      </c>
      <c r="N226" s="49"/>
      <c r="O226" s="49"/>
      <c r="R226" s="78"/>
    </row>
    <row r="227" spans="1:18" hidden="1" x14ac:dyDescent="0.2">
      <c r="B227" s="38">
        <v>323</v>
      </c>
      <c r="C227" s="39" t="s">
        <v>12</v>
      </c>
      <c r="D227" s="13">
        <v>5000</v>
      </c>
      <c r="E227" s="13">
        <v>5000</v>
      </c>
      <c r="F227" s="13">
        <v>0</v>
      </c>
      <c r="G227" s="13">
        <f t="shared" ref="G227" si="163">F227/7.5345</f>
        <v>0</v>
      </c>
      <c r="H227" s="13">
        <v>5000</v>
      </c>
      <c r="I227" s="13">
        <f>H227/7.5345</f>
        <v>663.61404207313024</v>
      </c>
      <c r="J227" s="34">
        <v>5000</v>
      </c>
      <c r="K227" s="34">
        <v>663.61</v>
      </c>
      <c r="L227" s="34">
        <v>1800</v>
      </c>
      <c r="M227" s="102">
        <v>2202.42</v>
      </c>
      <c r="R227" s="78"/>
    </row>
    <row r="228" spans="1:18" x14ac:dyDescent="0.2">
      <c r="B228" s="4" t="s">
        <v>101</v>
      </c>
      <c r="C228" s="51" t="s">
        <v>180</v>
      </c>
      <c r="D228" s="23"/>
      <c r="E228" s="23"/>
      <c r="F228" s="23"/>
      <c r="G228" s="23"/>
      <c r="H228" s="23"/>
      <c r="I228" s="23"/>
      <c r="J228" s="23"/>
      <c r="K228" s="23"/>
      <c r="L228" s="23"/>
      <c r="M228" s="104"/>
      <c r="R228" s="78"/>
    </row>
    <row r="229" spans="1:18" ht="15" x14ac:dyDescent="0.25">
      <c r="B229" s="5">
        <v>55291</v>
      </c>
      <c r="C229" s="51" t="s">
        <v>169</v>
      </c>
      <c r="D229" s="33"/>
      <c r="E229" s="33"/>
      <c r="F229" s="33"/>
      <c r="G229" s="33"/>
      <c r="H229" s="33"/>
      <c r="I229" s="33"/>
      <c r="J229" s="33"/>
      <c r="K229" s="33"/>
      <c r="L229" s="33"/>
      <c r="M229" s="103"/>
      <c r="R229" s="78"/>
    </row>
    <row r="230" spans="1:18" ht="15" x14ac:dyDescent="0.25">
      <c r="B230" s="18">
        <v>3</v>
      </c>
      <c r="C230" s="19" t="s">
        <v>5</v>
      </c>
      <c r="D230" s="20">
        <f t="shared" ref="D230:N230" si="164">D231</f>
        <v>10000</v>
      </c>
      <c r="E230" s="20">
        <f t="shared" si="164"/>
        <v>0</v>
      </c>
      <c r="F230" s="20">
        <f t="shared" si="164"/>
        <v>0</v>
      </c>
      <c r="G230" s="20">
        <f t="shared" si="164"/>
        <v>0</v>
      </c>
      <c r="H230" s="20">
        <f t="shared" si="164"/>
        <v>10000</v>
      </c>
      <c r="I230" s="20">
        <f t="shared" si="164"/>
        <v>1327.2280841462605</v>
      </c>
      <c r="J230" s="20">
        <f t="shared" si="164"/>
        <v>10000</v>
      </c>
      <c r="K230" s="20">
        <f t="shared" si="164"/>
        <v>1327.23</v>
      </c>
      <c r="L230" s="20">
        <f t="shared" si="164"/>
        <v>1327</v>
      </c>
      <c r="M230" s="20">
        <f t="shared" si="164"/>
        <v>139.17000000000002</v>
      </c>
      <c r="N230" s="20">
        <f t="shared" si="164"/>
        <v>1327.23</v>
      </c>
      <c r="O230" s="20">
        <f>N230</f>
        <v>1327.23</v>
      </c>
      <c r="R230" s="78"/>
    </row>
    <row r="231" spans="1:18" ht="15" x14ac:dyDescent="0.25">
      <c r="B231" s="83">
        <v>32</v>
      </c>
      <c r="C231" s="81" t="s">
        <v>9</v>
      </c>
      <c r="D231" s="45">
        <f t="shared" ref="D231:K231" si="165">SUM(D232:D233)</f>
        <v>10000</v>
      </c>
      <c r="E231" s="45">
        <f t="shared" si="165"/>
        <v>0</v>
      </c>
      <c r="F231" s="45">
        <f t="shared" si="165"/>
        <v>0</v>
      </c>
      <c r="G231" s="45">
        <f t="shared" si="165"/>
        <v>0</v>
      </c>
      <c r="H231" s="45">
        <f t="shared" si="165"/>
        <v>10000</v>
      </c>
      <c r="I231" s="45">
        <f t="shared" si="165"/>
        <v>1327.2280841462605</v>
      </c>
      <c r="J231" s="45">
        <f t="shared" ref="J231" si="166">SUM(J232:J233)</f>
        <v>10000</v>
      </c>
      <c r="K231" s="45">
        <f t="shared" si="165"/>
        <v>1327.23</v>
      </c>
      <c r="L231" s="45">
        <f t="shared" ref="L231:M231" si="167">SUM(L232:L233)</f>
        <v>1327</v>
      </c>
      <c r="M231" s="45">
        <f t="shared" si="167"/>
        <v>139.17000000000002</v>
      </c>
      <c r="N231" s="47">
        <v>1327.23</v>
      </c>
      <c r="O231" s="47">
        <f>N231</f>
        <v>1327.23</v>
      </c>
      <c r="R231" s="78"/>
    </row>
    <row r="232" spans="1:18" hidden="1" x14ac:dyDescent="0.2">
      <c r="A232" s="82"/>
      <c r="B232" s="38">
        <v>321</v>
      </c>
      <c r="C232" s="39" t="s">
        <v>10</v>
      </c>
      <c r="D232" s="13">
        <v>0</v>
      </c>
      <c r="E232" s="13">
        <v>0</v>
      </c>
      <c r="F232" s="13">
        <v>0</v>
      </c>
      <c r="G232" s="13">
        <f t="shared" ref="G232:G233" si="168">F232/7.5345</f>
        <v>0</v>
      </c>
      <c r="H232" s="13">
        <v>0</v>
      </c>
      <c r="I232" s="13">
        <f>H232/7.5345</f>
        <v>0</v>
      </c>
      <c r="J232" s="34">
        <f t="shared" ref="J232" si="169">K232*7.5345</f>
        <v>0</v>
      </c>
      <c r="K232" s="34">
        <v>0</v>
      </c>
      <c r="L232" s="34">
        <v>1000</v>
      </c>
      <c r="M232" s="102">
        <v>35</v>
      </c>
      <c r="R232" s="78"/>
    </row>
    <row r="233" spans="1:18" hidden="1" x14ac:dyDescent="0.2">
      <c r="A233" s="82"/>
      <c r="B233" s="38">
        <v>324</v>
      </c>
      <c r="C233" s="39" t="s">
        <v>102</v>
      </c>
      <c r="D233" s="13">
        <v>10000</v>
      </c>
      <c r="E233" s="13">
        <v>0</v>
      </c>
      <c r="F233" s="13">
        <v>0</v>
      </c>
      <c r="G233" s="13">
        <f t="shared" si="168"/>
        <v>0</v>
      </c>
      <c r="H233" s="13">
        <v>10000</v>
      </c>
      <c r="I233" s="13">
        <f>H233/7.5345</f>
        <v>1327.2280841462605</v>
      </c>
      <c r="J233" s="34">
        <v>10000</v>
      </c>
      <c r="K233" s="34">
        <v>1327.23</v>
      </c>
      <c r="L233" s="34">
        <v>327</v>
      </c>
      <c r="M233" s="102">
        <v>104.17</v>
      </c>
      <c r="R233" s="78"/>
    </row>
    <row r="234" spans="1:18" x14ac:dyDescent="0.2">
      <c r="A234" s="82"/>
      <c r="B234" s="4" t="s">
        <v>221</v>
      </c>
      <c r="C234" s="51" t="s">
        <v>222</v>
      </c>
      <c r="D234" s="23"/>
      <c r="E234" s="23"/>
      <c r="F234" s="23"/>
      <c r="G234" s="23"/>
      <c r="H234" s="23"/>
      <c r="I234" s="23"/>
      <c r="J234" s="46"/>
      <c r="K234" s="46"/>
      <c r="L234" s="46"/>
      <c r="M234" s="106"/>
      <c r="R234" s="78"/>
    </row>
    <row r="235" spans="1:18" x14ac:dyDescent="0.2">
      <c r="A235" s="82"/>
      <c r="B235" s="5">
        <v>55291</v>
      </c>
      <c r="C235" s="51" t="s">
        <v>169</v>
      </c>
      <c r="D235" s="23"/>
      <c r="E235" s="23"/>
      <c r="F235" s="23"/>
      <c r="G235" s="23"/>
      <c r="H235" s="23"/>
      <c r="I235" s="23"/>
      <c r="J235" s="46"/>
      <c r="K235" s="46"/>
      <c r="L235" s="46"/>
      <c r="M235" s="106"/>
      <c r="R235" s="78"/>
    </row>
    <row r="236" spans="1:18" ht="15" x14ac:dyDescent="0.25">
      <c r="A236" s="82"/>
      <c r="B236" s="18">
        <v>3</v>
      </c>
      <c r="C236" s="19" t="s">
        <v>5</v>
      </c>
      <c r="D236" s="23"/>
      <c r="E236" s="23"/>
      <c r="F236" s="23"/>
      <c r="G236" s="23"/>
      <c r="H236" s="23"/>
      <c r="I236" s="23"/>
      <c r="J236" s="46"/>
      <c r="K236" s="20">
        <f t="shared" ref="K236:N236" si="170">K238</f>
        <v>0</v>
      </c>
      <c r="L236" s="20">
        <f t="shared" si="170"/>
        <v>6636.54</v>
      </c>
      <c r="M236" s="20">
        <f>SUM(M237:M238)</f>
        <v>4510.41</v>
      </c>
      <c r="N236" s="20">
        <f t="shared" si="170"/>
        <v>0</v>
      </c>
      <c r="O236" s="20">
        <f>N236</f>
        <v>0</v>
      </c>
      <c r="R236" s="78"/>
    </row>
    <row r="237" spans="1:18" ht="15" x14ac:dyDescent="0.25">
      <c r="A237" s="82"/>
      <c r="B237" s="83">
        <v>31</v>
      </c>
      <c r="C237" s="81" t="s">
        <v>6</v>
      </c>
      <c r="D237" s="23"/>
      <c r="E237" s="23"/>
      <c r="F237" s="23"/>
      <c r="G237" s="23"/>
      <c r="H237" s="23"/>
      <c r="I237" s="23"/>
      <c r="J237" s="46"/>
      <c r="K237" s="45"/>
      <c r="L237" s="45"/>
      <c r="M237" s="45">
        <v>125.59</v>
      </c>
      <c r="N237" s="45"/>
      <c r="O237" s="45"/>
      <c r="R237" s="78"/>
    </row>
    <row r="238" spans="1:18" ht="15" x14ac:dyDescent="0.25">
      <c r="A238" s="82"/>
      <c r="B238" s="83">
        <v>32</v>
      </c>
      <c r="C238" s="81" t="s">
        <v>9</v>
      </c>
      <c r="D238" s="23"/>
      <c r="E238" s="23"/>
      <c r="F238" s="23"/>
      <c r="G238" s="23"/>
      <c r="H238" s="23"/>
      <c r="I238" s="23"/>
      <c r="J238" s="46"/>
      <c r="K238" s="45">
        <f t="shared" ref="K238" si="171">SUM(K239:K240)</f>
        <v>0</v>
      </c>
      <c r="L238" s="45">
        <v>6636.54</v>
      </c>
      <c r="M238" s="45">
        <v>4384.82</v>
      </c>
      <c r="N238" s="47">
        <v>0</v>
      </c>
      <c r="O238" s="47">
        <f>N238</f>
        <v>0</v>
      </c>
      <c r="R238" s="78"/>
    </row>
    <row r="239" spans="1:18" x14ac:dyDescent="0.2">
      <c r="B239" s="4" t="s">
        <v>71</v>
      </c>
      <c r="C239" s="51" t="s">
        <v>181</v>
      </c>
      <c r="D239" s="23"/>
      <c r="E239" s="23"/>
      <c r="F239" s="23"/>
      <c r="G239" s="23"/>
      <c r="H239" s="23"/>
      <c r="I239" s="23"/>
      <c r="J239" s="23"/>
      <c r="K239" s="23"/>
      <c r="L239" s="23"/>
      <c r="M239" s="104"/>
      <c r="R239" s="78"/>
    </row>
    <row r="240" spans="1:18" ht="15" x14ac:dyDescent="0.25">
      <c r="B240" s="5">
        <v>55291</v>
      </c>
      <c r="C240" s="51" t="s">
        <v>169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103"/>
      <c r="R240" s="78"/>
    </row>
    <row r="241" spans="1:18" ht="15" x14ac:dyDescent="0.25">
      <c r="B241" s="18">
        <v>3</v>
      </c>
      <c r="C241" s="19" t="s">
        <v>5</v>
      </c>
      <c r="D241" s="20">
        <f t="shared" ref="D241:N241" si="172">D242</f>
        <v>5000</v>
      </c>
      <c r="E241" s="20">
        <f t="shared" si="172"/>
        <v>5000</v>
      </c>
      <c r="F241" s="20">
        <f t="shared" si="172"/>
        <v>4368</v>
      </c>
      <c r="G241" s="20">
        <f t="shared" si="172"/>
        <v>579.73322715508652</v>
      </c>
      <c r="H241" s="20">
        <f t="shared" si="172"/>
        <v>5000</v>
      </c>
      <c r="I241" s="20">
        <f t="shared" si="172"/>
        <v>663.61404207313024</v>
      </c>
      <c r="J241" s="20">
        <f t="shared" si="172"/>
        <v>5000</v>
      </c>
      <c r="K241" s="20">
        <f t="shared" si="172"/>
        <v>663.62</v>
      </c>
      <c r="L241" s="20">
        <f t="shared" si="172"/>
        <v>796</v>
      </c>
      <c r="M241" s="20">
        <f t="shared" si="172"/>
        <v>796</v>
      </c>
      <c r="N241" s="20">
        <f t="shared" si="172"/>
        <v>663.62</v>
      </c>
      <c r="O241" s="20">
        <f>N241</f>
        <v>663.62</v>
      </c>
      <c r="R241" s="78"/>
    </row>
    <row r="242" spans="1:18" ht="15" x14ac:dyDescent="0.25">
      <c r="B242" s="83">
        <v>32</v>
      </c>
      <c r="C242" s="81" t="s">
        <v>9</v>
      </c>
      <c r="D242" s="45">
        <f t="shared" ref="D242:K242" si="173">SUM(D243:D244)</f>
        <v>5000</v>
      </c>
      <c r="E242" s="45">
        <f t="shared" si="173"/>
        <v>5000</v>
      </c>
      <c r="F242" s="45">
        <f t="shared" si="173"/>
        <v>4368</v>
      </c>
      <c r="G242" s="45">
        <f t="shared" si="173"/>
        <v>579.73322715508652</v>
      </c>
      <c r="H242" s="45">
        <f t="shared" si="173"/>
        <v>5000</v>
      </c>
      <c r="I242" s="45">
        <f t="shared" si="173"/>
        <v>663.61404207313024</v>
      </c>
      <c r="J242" s="45">
        <f t="shared" ref="J242" si="174">SUM(J243:J244)</f>
        <v>5000</v>
      </c>
      <c r="K242" s="45">
        <f t="shared" si="173"/>
        <v>663.62</v>
      </c>
      <c r="L242" s="45">
        <f t="shared" ref="L242:M242" si="175">SUM(L243:L244)</f>
        <v>796</v>
      </c>
      <c r="M242" s="45">
        <f t="shared" si="175"/>
        <v>796</v>
      </c>
      <c r="N242" s="47">
        <v>663.62</v>
      </c>
      <c r="O242" s="47">
        <f>N242</f>
        <v>663.62</v>
      </c>
      <c r="R242" s="78"/>
    </row>
    <row r="243" spans="1:18" ht="15" hidden="1" x14ac:dyDescent="0.25">
      <c r="B243" s="38">
        <v>323</v>
      </c>
      <c r="C243" s="39" t="s">
        <v>12</v>
      </c>
      <c r="D243" s="13">
        <v>2500</v>
      </c>
      <c r="E243" s="13">
        <v>2500</v>
      </c>
      <c r="F243" s="13">
        <v>4368</v>
      </c>
      <c r="G243" s="13">
        <f t="shared" ref="G243:G244" si="176">F243/7.5345</f>
        <v>579.73322715508652</v>
      </c>
      <c r="H243" s="13">
        <v>2500</v>
      </c>
      <c r="I243" s="13">
        <f>H243/7.5345</f>
        <v>331.80702103656512</v>
      </c>
      <c r="J243" s="34">
        <v>2500</v>
      </c>
      <c r="K243" s="34">
        <v>331.81</v>
      </c>
      <c r="L243" s="34">
        <v>500</v>
      </c>
      <c r="M243" s="102">
        <v>473.61</v>
      </c>
      <c r="N243" s="8"/>
      <c r="O243" s="8"/>
      <c r="R243" s="78"/>
    </row>
    <row r="244" spans="1:18" hidden="1" x14ac:dyDescent="0.2">
      <c r="A244" s="82"/>
      <c r="B244" s="38">
        <v>329</v>
      </c>
      <c r="C244" s="39" t="s">
        <v>57</v>
      </c>
      <c r="D244" s="13">
        <v>2500</v>
      </c>
      <c r="E244" s="13">
        <v>2500</v>
      </c>
      <c r="F244" s="13">
        <v>0</v>
      </c>
      <c r="G244" s="13">
        <f t="shared" si="176"/>
        <v>0</v>
      </c>
      <c r="H244" s="13">
        <v>2500</v>
      </c>
      <c r="I244" s="13">
        <f>H244/7.5345</f>
        <v>331.80702103656512</v>
      </c>
      <c r="J244" s="34">
        <v>2500</v>
      </c>
      <c r="K244" s="34">
        <v>331.81</v>
      </c>
      <c r="L244" s="34">
        <v>296</v>
      </c>
      <c r="M244" s="102">
        <v>322.39</v>
      </c>
      <c r="R244" s="78"/>
    </row>
    <row r="245" spans="1:18" s="86" customFormat="1" ht="15" x14ac:dyDescent="0.25">
      <c r="B245" s="4" t="s">
        <v>126</v>
      </c>
      <c r="C245" s="51" t="s">
        <v>183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103"/>
      <c r="Q245" s="61"/>
      <c r="R245" s="78"/>
    </row>
    <row r="246" spans="1:18" s="86" customFormat="1" x14ac:dyDescent="0.2">
      <c r="B246" s="5">
        <v>58300</v>
      </c>
      <c r="C246" s="51" t="s">
        <v>182</v>
      </c>
      <c r="D246" s="23"/>
      <c r="E246" s="23"/>
      <c r="H246" s="23"/>
      <c r="I246" s="23"/>
      <c r="J246" s="23"/>
      <c r="K246" s="23"/>
      <c r="L246" s="23"/>
      <c r="M246" s="104"/>
      <c r="Q246" s="61"/>
      <c r="R246" s="78"/>
    </row>
    <row r="247" spans="1:18" s="86" customFormat="1" ht="15" x14ac:dyDescent="0.25">
      <c r="A247" s="4"/>
      <c r="B247" s="18">
        <v>3</v>
      </c>
      <c r="C247" s="19" t="s">
        <v>5</v>
      </c>
      <c r="D247" s="20">
        <f t="shared" ref="D247:O247" si="177">D248+D252</f>
        <v>10062</v>
      </c>
      <c r="E247" s="20">
        <f t="shared" ref="E247:G247" si="178">E248+E252</f>
        <v>10062</v>
      </c>
      <c r="F247" s="20">
        <f t="shared" si="178"/>
        <v>0</v>
      </c>
      <c r="G247" s="20">
        <f t="shared" si="178"/>
        <v>0</v>
      </c>
      <c r="H247" s="20">
        <f t="shared" ref="H247" si="179">H248+H252</f>
        <v>10056</v>
      </c>
      <c r="I247" s="20">
        <f t="shared" ref="I247:K247" si="180">I248+I252</f>
        <v>1334.6605614174796</v>
      </c>
      <c r="J247" s="20">
        <f t="shared" ref="J247" si="181">J248+J252</f>
        <v>10055.99577</v>
      </c>
      <c r="K247" s="20">
        <f t="shared" si="180"/>
        <v>1334.66</v>
      </c>
      <c r="L247" s="20">
        <f t="shared" ref="L247:M247" si="182">L248+L252</f>
        <v>2048</v>
      </c>
      <c r="M247" s="20">
        <f t="shared" si="182"/>
        <v>2100</v>
      </c>
      <c r="N247" s="20">
        <f t="shared" si="177"/>
        <v>1334.66</v>
      </c>
      <c r="O247" s="20">
        <f t="shared" si="177"/>
        <v>1334.66</v>
      </c>
      <c r="Q247" s="61"/>
      <c r="R247" s="78"/>
    </row>
    <row r="248" spans="1:18" s="86" customFormat="1" ht="15" x14ac:dyDescent="0.25">
      <c r="A248" s="4"/>
      <c r="B248" s="83">
        <v>31</v>
      </c>
      <c r="C248" s="81" t="s">
        <v>6</v>
      </c>
      <c r="D248" s="45">
        <f t="shared" ref="D248:K248" si="183">SUM(D249:D251)</f>
        <v>1200</v>
      </c>
      <c r="E248" s="45">
        <f t="shared" si="183"/>
        <v>1200</v>
      </c>
      <c r="F248" s="45">
        <f t="shared" si="183"/>
        <v>0</v>
      </c>
      <c r="G248" s="45">
        <f t="shared" si="183"/>
        <v>0</v>
      </c>
      <c r="H248" s="45">
        <f t="shared" si="183"/>
        <v>1194</v>
      </c>
      <c r="I248" s="45">
        <f t="shared" si="183"/>
        <v>158.4710332470635</v>
      </c>
      <c r="J248" s="45">
        <f t="shared" ref="J248" si="184">SUM(J249:J251)</f>
        <v>1193.9922150000002</v>
      </c>
      <c r="K248" s="45">
        <f t="shared" si="183"/>
        <v>158.47</v>
      </c>
      <c r="L248" s="45">
        <f t="shared" ref="L248:M248" si="185">SUM(L249:L251)</f>
        <v>320</v>
      </c>
      <c r="M248" s="45">
        <f t="shared" si="185"/>
        <v>320</v>
      </c>
      <c r="N248" s="45">
        <v>158.47</v>
      </c>
      <c r="O248" s="45">
        <f>N248</f>
        <v>158.47</v>
      </c>
      <c r="Q248" s="61"/>
      <c r="R248" s="78"/>
    </row>
    <row r="249" spans="1:18" s="86" customFormat="1" hidden="1" x14ac:dyDescent="0.2">
      <c r="A249" s="4"/>
      <c r="B249" s="38">
        <v>311</v>
      </c>
      <c r="C249" s="39" t="s">
        <v>7</v>
      </c>
      <c r="D249" s="13">
        <v>1030.04</v>
      </c>
      <c r="E249" s="13">
        <v>1030.04</v>
      </c>
      <c r="F249" s="13">
        <v>0</v>
      </c>
      <c r="G249" s="13">
        <f t="shared" ref="G249:G256" si="186">F249/7.5345</f>
        <v>0</v>
      </c>
      <c r="H249" s="13">
        <v>1030.04</v>
      </c>
      <c r="I249" s="13">
        <f>H249/7.5345</f>
        <v>136.70980157940141</v>
      </c>
      <c r="J249" s="34">
        <f t="shared" ref="J249:J256" si="187">K249*7.5345</f>
        <v>1030.0414950000002</v>
      </c>
      <c r="K249" s="34">
        <v>136.71</v>
      </c>
      <c r="L249" s="34">
        <v>0</v>
      </c>
      <c r="M249" s="34">
        <v>0</v>
      </c>
      <c r="N249" s="39"/>
      <c r="O249" s="13"/>
      <c r="Q249" s="61"/>
      <c r="R249" s="78"/>
    </row>
    <row r="250" spans="1:18" s="86" customFormat="1" hidden="1" x14ac:dyDescent="0.2">
      <c r="A250" s="4"/>
      <c r="B250" s="38">
        <v>312</v>
      </c>
      <c r="C250" s="39" t="s">
        <v>68</v>
      </c>
      <c r="D250" s="13"/>
      <c r="E250" s="13"/>
      <c r="F250" s="13"/>
      <c r="G250" s="13"/>
      <c r="H250" s="13"/>
      <c r="I250" s="13"/>
      <c r="J250" s="34"/>
      <c r="K250" s="34"/>
      <c r="L250" s="34">
        <v>320</v>
      </c>
      <c r="M250" s="34">
        <v>320</v>
      </c>
      <c r="N250" s="39"/>
      <c r="O250" s="13"/>
      <c r="Q250" s="61"/>
      <c r="R250" s="78"/>
    </row>
    <row r="251" spans="1:18" s="86" customFormat="1" hidden="1" x14ac:dyDescent="0.2">
      <c r="A251" s="4"/>
      <c r="B251" s="38">
        <v>313</v>
      </c>
      <c r="C251" s="39" t="s">
        <v>8</v>
      </c>
      <c r="D251" s="13">
        <v>169.96</v>
      </c>
      <c r="E251" s="13">
        <v>169.96</v>
      </c>
      <c r="F251" s="13">
        <v>0</v>
      </c>
      <c r="G251" s="13">
        <f t="shared" si="186"/>
        <v>0</v>
      </c>
      <c r="H251" s="13">
        <v>163.96</v>
      </c>
      <c r="I251" s="13">
        <f>H251/7.5345</f>
        <v>21.761231667662088</v>
      </c>
      <c r="J251" s="34">
        <f t="shared" si="187"/>
        <v>163.95072000000002</v>
      </c>
      <c r="K251" s="34">
        <v>21.76</v>
      </c>
      <c r="L251" s="34">
        <v>0</v>
      </c>
      <c r="M251" s="34">
        <v>0</v>
      </c>
      <c r="N251" s="39"/>
      <c r="O251" s="13"/>
      <c r="Q251" s="61"/>
      <c r="R251" s="78"/>
    </row>
    <row r="252" spans="1:18" s="86" customFormat="1" ht="15" x14ac:dyDescent="0.25">
      <c r="A252" s="82"/>
      <c r="B252" s="83">
        <v>32</v>
      </c>
      <c r="C252" s="81" t="s">
        <v>9</v>
      </c>
      <c r="D252" s="45">
        <f t="shared" ref="D252:K252" si="188">SUM(D254:D256)</f>
        <v>8862</v>
      </c>
      <c r="E252" s="45">
        <f t="shared" si="188"/>
        <v>8862</v>
      </c>
      <c r="F252" s="45">
        <f t="shared" si="188"/>
        <v>0</v>
      </c>
      <c r="G252" s="45">
        <f t="shared" si="188"/>
        <v>0</v>
      </c>
      <c r="H252" s="45">
        <f t="shared" si="188"/>
        <v>8862</v>
      </c>
      <c r="I252" s="45">
        <f t="shared" si="188"/>
        <v>1176.189528170416</v>
      </c>
      <c r="J252" s="45">
        <f t="shared" ref="J252" si="189">SUM(J254:J256)</f>
        <v>8862.0035549999993</v>
      </c>
      <c r="K252" s="45">
        <f t="shared" si="188"/>
        <v>1176.19</v>
      </c>
      <c r="L252" s="45">
        <f>SUM(L253:L256)</f>
        <v>1728</v>
      </c>
      <c r="M252" s="45">
        <f>SUM(M253:M256)</f>
        <v>1780</v>
      </c>
      <c r="N252" s="45">
        <v>1176.19</v>
      </c>
      <c r="O252" s="45">
        <f>N252</f>
        <v>1176.19</v>
      </c>
      <c r="Q252" s="61"/>
      <c r="R252" s="78"/>
    </row>
    <row r="253" spans="1:18" s="86" customFormat="1" ht="15" hidden="1" x14ac:dyDescent="0.25">
      <c r="A253" s="82"/>
      <c r="B253" s="38">
        <v>321</v>
      </c>
      <c r="C253" s="39" t="s">
        <v>10</v>
      </c>
      <c r="D253" s="45"/>
      <c r="E253" s="45"/>
      <c r="F253" s="45"/>
      <c r="G253" s="45"/>
      <c r="H253" s="45"/>
      <c r="I253" s="45"/>
      <c r="J253" s="45"/>
      <c r="K253" s="45"/>
      <c r="L253" s="13">
        <v>25.2</v>
      </c>
      <c r="M253" s="108">
        <v>66</v>
      </c>
      <c r="N253" s="33"/>
      <c r="O253" s="33"/>
      <c r="Q253" s="61"/>
      <c r="R253" s="78"/>
    </row>
    <row r="254" spans="1:18" s="86" customFormat="1" hidden="1" x14ac:dyDescent="0.2">
      <c r="A254" s="4"/>
      <c r="B254" s="38">
        <v>322</v>
      </c>
      <c r="C254" s="39" t="s">
        <v>11</v>
      </c>
      <c r="D254" s="13">
        <v>5811.9</v>
      </c>
      <c r="E254" s="13">
        <v>5811.9</v>
      </c>
      <c r="F254" s="13">
        <v>0</v>
      </c>
      <c r="G254" s="13">
        <f t="shared" si="186"/>
        <v>0</v>
      </c>
      <c r="H254" s="13">
        <v>5811.9</v>
      </c>
      <c r="I254" s="13">
        <f>H254/7.5345</f>
        <v>771.37169022496505</v>
      </c>
      <c r="J254" s="34">
        <f t="shared" si="187"/>
        <v>5811.8872650000003</v>
      </c>
      <c r="K254" s="34">
        <v>771.37</v>
      </c>
      <c r="L254" s="34">
        <v>1270.81</v>
      </c>
      <c r="M254" s="102">
        <v>1152.6199999999999</v>
      </c>
      <c r="O254" s="87"/>
      <c r="Q254" s="61"/>
      <c r="R254" s="78"/>
    </row>
    <row r="255" spans="1:18" s="86" customFormat="1" hidden="1" x14ac:dyDescent="0.2">
      <c r="A255" s="4"/>
      <c r="B255" s="38">
        <v>323</v>
      </c>
      <c r="C255" s="39" t="s">
        <v>12</v>
      </c>
      <c r="D255" s="13">
        <v>1560.1</v>
      </c>
      <c r="E255" s="13">
        <v>1560.1</v>
      </c>
      <c r="F255" s="13">
        <v>0</v>
      </c>
      <c r="G255" s="13">
        <f t="shared" si="186"/>
        <v>0</v>
      </c>
      <c r="H255" s="13">
        <v>1560.1</v>
      </c>
      <c r="I255" s="13">
        <f>H255/7.5345</f>
        <v>207.06085340765807</v>
      </c>
      <c r="J255" s="34">
        <f t="shared" si="187"/>
        <v>1560.09357</v>
      </c>
      <c r="K255" s="34">
        <v>207.06</v>
      </c>
      <c r="L255" s="34">
        <v>431.99</v>
      </c>
      <c r="M255" s="102">
        <v>431.99</v>
      </c>
      <c r="O255" s="87"/>
      <c r="Q255" s="61"/>
      <c r="R255" s="78"/>
    </row>
    <row r="256" spans="1:18" s="86" customFormat="1" hidden="1" x14ac:dyDescent="0.2">
      <c r="A256" s="4"/>
      <c r="B256" s="38">
        <v>329</v>
      </c>
      <c r="C256" s="39" t="s">
        <v>51</v>
      </c>
      <c r="D256" s="13">
        <v>1490</v>
      </c>
      <c r="E256" s="13">
        <v>1490</v>
      </c>
      <c r="F256" s="13">
        <v>0</v>
      </c>
      <c r="G256" s="13">
        <f t="shared" si="186"/>
        <v>0</v>
      </c>
      <c r="H256" s="13">
        <v>1490</v>
      </c>
      <c r="I256" s="13">
        <f>H256/7.5345</f>
        <v>197.75698453779282</v>
      </c>
      <c r="J256" s="34">
        <f t="shared" si="187"/>
        <v>1490.0227199999999</v>
      </c>
      <c r="K256" s="34">
        <v>197.76</v>
      </c>
      <c r="L256" s="34">
        <v>0</v>
      </c>
      <c r="M256" s="102">
        <v>129.38999999999999</v>
      </c>
      <c r="O256" s="87"/>
      <c r="Q256" s="61"/>
      <c r="R256" s="78"/>
    </row>
    <row r="257" spans="1:18" x14ac:dyDescent="0.2">
      <c r="B257" s="4" t="s">
        <v>140</v>
      </c>
      <c r="C257" s="51" t="s">
        <v>184</v>
      </c>
      <c r="D257" s="23"/>
      <c r="E257" s="23"/>
      <c r="F257" s="23"/>
      <c r="G257" s="23"/>
      <c r="H257" s="23"/>
      <c r="I257" s="23"/>
      <c r="J257" s="23"/>
      <c r="K257" s="23"/>
      <c r="L257" s="23"/>
      <c r="M257" s="104"/>
      <c r="R257" s="78"/>
    </row>
    <row r="258" spans="1:18" x14ac:dyDescent="0.2">
      <c r="B258" s="5">
        <v>55291</v>
      </c>
      <c r="C258" s="51" t="s">
        <v>169</v>
      </c>
      <c r="D258" s="23"/>
      <c r="E258" s="23"/>
      <c r="F258" s="23"/>
      <c r="G258" s="23"/>
      <c r="H258" s="23"/>
      <c r="I258" s="23"/>
      <c r="J258" s="23"/>
      <c r="K258" s="23"/>
      <c r="L258" s="23"/>
      <c r="M258" s="104"/>
      <c r="R258" s="78"/>
    </row>
    <row r="259" spans="1:18" ht="15" x14ac:dyDescent="0.25">
      <c r="B259" s="18">
        <v>3</v>
      </c>
      <c r="C259" s="19" t="s">
        <v>5</v>
      </c>
      <c r="D259" s="20">
        <f t="shared" ref="D259:N259" si="190">D260</f>
        <v>0</v>
      </c>
      <c r="E259" s="20">
        <f t="shared" si="190"/>
        <v>0</v>
      </c>
      <c r="F259" s="20">
        <f t="shared" si="190"/>
        <v>0</v>
      </c>
      <c r="G259" s="20">
        <f t="shared" si="190"/>
        <v>0</v>
      </c>
      <c r="H259" s="20">
        <f t="shared" si="190"/>
        <v>15000</v>
      </c>
      <c r="I259" s="20">
        <f t="shared" si="190"/>
        <v>1990.8421262193906</v>
      </c>
      <c r="J259" s="20">
        <f t="shared" si="190"/>
        <v>15000</v>
      </c>
      <c r="K259" s="20">
        <f t="shared" si="190"/>
        <v>1990.8400000000001</v>
      </c>
      <c r="L259" s="20">
        <f t="shared" si="190"/>
        <v>3318</v>
      </c>
      <c r="M259" s="20">
        <f t="shared" si="190"/>
        <v>1300</v>
      </c>
      <c r="N259" s="20">
        <f t="shared" si="190"/>
        <v>1990.84</v>
      </c>
      <c r="O259" s="20">
        <f>N259</f>
        <v>1990.84</v>
      </c>
      <c r="R259" s="78"/>
    </row>
    <row r="260" spans="1:18" ht="15" x14ac:dyDescent="0.25">
      <c r="B260" s="83">
        <v>32</v>
      </c>
      <c r="C260" s="81" t="s">
        <v>9</v>
      </c>
      <c r="D260" s="45">
        <f t="shared" ref="D260:K260" si="191">SUM(D262:D263)</f>
        <v>0</v>
      </c>
      <c r="E260" s="45">
        <f t="shared" si="191"/>
        <v>0</v>
      </c>
      <c r="F260" s="45">
        <f t="shared" si="191"/>
        <v>0</v>
      </c>
      <c r="G260" s="45">
        <f t="shared" si="191"/>
        <v>0</v>
      </c>
      <c r="H260" s="45">
        <f t="shared" si="191"/>
        <v>15000</v>
      </c>
      <c r="I260" s="45">
        <f t="shared" si="191"/>
        <v>1990.8421262193906</v>
      </c>
      <c r="J260" s="45">
        <f t="shared" ref="J260" si="192">SUM(J262:J263)</f>
        <v>15000</v>
      </c>
      <c r="K260" s="45">
        <f t="shared" si="191"/>
        <v>1990.8400000000001</v>
      </c>
      <c r="L260" s="45">
        <f t="shared" ref="L260" si="193">SUM(L262:L263)</f>
        <v>3318</v>
      </c>
      <c r="M260" s="45">
        <f>SUM(M261:M263)</f>
        <v>1300</v>
      </c>
      <c r="N260" s="47">
        <v>1990.84</v>
      </c>
      <c r="O260" s="47">
        <f>N260</f>
        <v>1990.84</v>
      </c>
      <c r="R260" s="78"/>
    </row>
    <row r="261" spans="1:18" ht="15" x14ac:dyDescent="0.25">
      <c r="B261" s="38">
        <v>322</v>
      </c>
      <c r="C261" s="39" t="s">
        <v>11</v>
      </c>
      <c r="D261" s="45"/>
      <c r="E261" s="45"/>
      <c r="F261" s="45"/>
      <c r="G261" s="45"/>
      <c r="H261" s="45"/>
      <c r="I261" s="45"/>
      <c r="J261" s="45"/>
      <c r="K261" s="45"/>
      <c r="L261" s="45"/>
      <c r="M261" s="13">
        <v>1300</v>
      </c>
      <c r="N261" s="49"/>
      <c r="O261" s="49"/>
      <c r="R261" s="78"/>
    </row>
    <row r="262" spans="1:18" ht="15" hidden="1" x14ac:dyDescent="0.25">
      <c r="B262" s="38">
        <v>323</v>
      </c>
      <c r="C262" s="39" t="s">
        <v>12</v>
      </c>
      <c r="D262" s="13"/>
      <c r="E262" s="13"/>
      <c r="F262" s="13"/>
      <c r="G262" s="13">
        <f t="shared" ref="G262:G263" si="194">F262/7.5345</f>
        <v>0</v>
      </c>
      <c r="H262" s="13">
        <v>10000</v>
      </c>
      <c r="I262" s="13">
        <f>H262/7.5345</f>
        <v>1327.2280841462605</v>
      </c>
      <c r="J262" s="34">
        <v>10000</v>
      </c>
      <c r="K262" s="34">
        <v>1327.23</v>
      </c>
      <c r="L262" s="34">
        <v>1990</v>
      </c>
      <c r="M262" s="102">
        <v>0</v>
      </c>
      <c r="N262" s="8"/>
      <c r="O262" s="8"/>
      <c r="R262" s="78"/>
    </row>
    <row r="263" spans="1:18" hidden="1" x14ac:dyDescent="0.2">
      <c r="A263" s="82"/>
      <c r="B263" s="38">
        <v>329</v>
      </c>
      <c r="C263" s="39" t="s">
        <v>57</v>
      </c>
      <c r="D263" s="13"/>
      <c r="E263" s="13"/>
      <c r="F263" s="13"/>
      <c r="G263" s="13">
        <f t="shared" si="194"/>
        <v>0</v>
      </c>
      <c r="H263" s="13">
        <v>5000</v>
      </c>
      <c r="I263" s="13">
        <f>H263/7.5345</f>
        <v>663.61404207313024</v>
      </c>
      <c r="J263" s="34">
        <v>5000</v>
      </c>
      <c r="K263" s="34">
        <v>663.61</v>
      </c>
      <c r="L263" s="34">
        <v>1328</v>
      </c>
      <c r="M263" s="102">
        <v>0</v>
      </c>
      <c r="R263" s="78"/>
    </row>
    <row r="264" spans="1:18" s="86" customFormat="1" ht="15" x14ac:dyDescent="0.25">
      <c r="B264" s="5" t="s">
        <v>118</v>
      </c>
      <c r="C264" s="51" t="s">
        <v>186</v>
      </c>
      <c r="D264" s="33"/>
      <c r="E264" s="33"/>
      <c r="F264" s="33"/>
      <c r="G264" s="33"/>
      <c r="H264" s="33"/>
      <c r="I264" s="33"/>
      <c r="J264" s="33"/>
      <c r="K264" s="33"/>
      <c r="L264" s="33"/>
      <c r="M264" s="103"/>
      <c r="O264" s="87"/>
      <c r="Q264" s="61"/>
      <c r="R264" s="78"/>
    </row>
    <row r="265" spans="1:18" s="86" customFormat="1" x14ac:dyDescent="0.2">
      <c r="B265" s="5">
        <v>53082</v>
      </c>
      <c r="C265" s="51" t="s">
        <v>187</v>
      </c>
      <c r="D265" s="23"/>
      <c r="E265" s="23"/>
      <c r="H265" s="23"/>
      <c r="I265" s="23"/>
      <c r="J265" s="23"/>
      <c r="K265" s="23"/>
      <c r="L265" s="23"/>
      <c r="M265" s="104"/>
      <c r="O265" s="87"/>
      <c r="Q265" s="61"/>
      <c r="R265" s="78"/>
    </row>
    <row r="266" spans="1:18" s="86" customFormat="1" ht="15" x14ac:dyDescent="0.25">
      <c r="A266" s="4"/>
      <c r="B266" s="18">
        <v>3</v>
      </c>
      <c r="C266" s="19" t="s">
        <v>5</v>
      </c>
      <c r="D266" s="20">
        <f t="shared" ref="D266:O266" si="195">D267</f>
        <v>8000</v>
      </c>
      <c r="E266" s="20">
        <f t="shared" si="195"/>
        <v>10000</v>
      </c>
      <c r="F266" s="20">
        <f t="shared" si="195"/>
        <v>5888.7</v>
      </c>
      <c r="G266" s="20">
        <f t="shared" si="195"/>
        <v>781.56480191120841</v>
      </c>
      <c r="H266" s="20">
        <f t="shared" si="195"/>
        <v>8000</v>
      </c>
      <c r="I266" s="20">
        <f t="shared" si="195"/>
        <v>1061.7824673170085</v>
      </c>
      <c r="J266" s="20">
        <f t="shared" si="195"/>
        <v>8000</v>
      </c>
      <c r="K266" s="20">
        <f t="shared" si="195"/>
        <v>1061.78</v>
      </c>
      <c r="L266" s="20">
        <f t="shared" si="195"/>
        <v>1650</v>
      </c>
      <c r="M266" s="20">
        <f t="shared" si="195"/>
        <v>1650</v>
      </c>
      <c r="N266" s="20">
        <f t="shared" si="195"/>
        <v>1061.78</v>
      </c>
      <c r="O266" s="20">
        <f t="shared" si="195"/>
        <v>1061.78</v>
      </c>
      <c r="Q266" s="61"/>
      <c r="R266" s="78"/>
    </row>
    <row r="267" spans="1:18" s="86" customFormat="1" ht="15" x14ac:dyDescent="0.25">
      <c r="A267" s="4"/>
      <c r="B267" s="83">
        <v>37</v>
      </c>
      <c r="C267" s="81" t="s">
        <v>119</v>
      </c>
      <c r="D267" s="45">
        <f t="shared" ref="D267:M267" si="196">SUM(D268:D268)</f>
        <v>8000</v>
      </c>
      <c r="E267" s="45">
        <f t="shared" si="196"/>
        <v>10000</v>
      </c>
      <c r="F267" s="45">
        <f t="shared" si="196"/>
        <v>5888.7</v>
      </c>
      <c r="G267" s="45">
        <f t="shared" si="196"/>
        <v>781.56480191120841</v>
      </c>
      <c r="H267" s="45">
        <f t="shared" si="196"/>
        <v>8000</v>
      </c>
      <c r="I267" s="45">
        <f t="shared" si="196"/>
        <v>1061.7824673170085</v>
      </c>
      <c r="J267" s="45">
        <f t="shared" si="196"/>
        <v>8000</v>
      </c>
      <c r="K267" s="45">
        <f t="shared" si="196"/>
        <v>1061.78</v>
      </c>
      <c r="L267" s="45">
        <f t="shared" si="196"/>
        <v>1650</v>
      </c>
      <c r="M267" s="45">
        <f t="shared" si="196"/>
        <v>1650</v>
      </c>
      <c r="N267" s="47">
        <v>1061.78</v>
      </c>
      <c r="O267" s="47">
        <f>N267</f>
        <v>1061.78</v>
      </c>
      <c r="Q267" s="61"/>
      <c r="R267" s="78"/>
    </row>
    <row r="268" spans="1:18" s="86" customFormat="1" hidden="1" x14ac:dyDescent="0.2">
      <c r="A268" s="4"/>
      <c r="B268" s="9">
        <v>372</v>
      </c>
      <c r="C268" s="10" t="s">
        <v>55</v>
      </c>
      <c r="D268" s="13">
        <v>8000</v>
      </c>
      <c r="E268" s="13">
        <v>10000</v>
      </c>
      <c r="F268" s="13">
        <v>5888.7</v>
      </c>
      <c r="G268" s="13">
        <f t="shared" ref="G268" si="197">F268/7.5345</f>
        <v>781.56480191120841</v>
      </c>
      <c r="H268" s="13">
        <v>8000</v>
      </c>
      <c r="I268" s="13">
        <f>H268/7.5345</f>
        <v>1061.7824673170085</v>
      </c>
      <c r="J268" s="34">
        <v>8000</v>
      </c>
      <c r="K268" s="34">
        <v>1061.78</v>
      </c>
      <c r="L268" s="34">
        <v>1650</v>
      </c>
      <c r="M268" s="102">
        <v>1650</v>
      </c>
      <c r="O268" s="87"/>
      <c r="Q268" s="61"/>
      <c r="R268" s="78"/>
    </row>
    <row r="269" spans="1:18" ht="15" hidden="1" x14ac:dyDescent="0.25">
      <c r="B269" s="5" t="s">
        <v>96</v>
      </c>
      <c r="C269" s="51" t="s">
        <v>189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103"/>
      <c r="R269" s="78"/>
    </row>
    <row r="270" spans="1:18" hidden="1" x14ac:dyDescent="0.2">
      <c r="B270" s="5">
        <v>53080</v>
      </c>
      <c r="C270" s="51" t="s">
        <v>188</v>
      </c>
      <c r="D270" s="23"/>
      <c r="E270" s="23"/>
      <c r="H270" s="23"/>
      <c r="I270" s="23"/>
      <c r="J270" s="23"/>
      <c r="K270" s="23"/>
      <c r="L270" s="23"/>
      <c r="M270" s="104"/>
      <c r="R270" s="78"/>
    </row>
    <row r="271" spans="1:18" ht="15" hidden="1" x14ac:dyDescent="0.25">
      <c r="B271" s="18">
        <v>3</v>
      </c>
      <c r="C271" s="19" t="s">
        <v>5</v>
      </c>
      <c r="D271" s="20">
        <f t="shared" ref="D271:N271" si="198">D272</f>
        <v>0</v>
      </c>
      <c r="E271" s="20">
        <f t="shared" si="198"/>
        <v>2000</v>
      </c>
      <c r="F271" s="20">
        <f t="shared" si="198"/>
        <v>2000</v>
      </c>
      <c r="G271" s="20">
        <f t="shared" si="198"/>
        <v>265.44561682925212</v>
      </c>
      <c r="H271" s="20">
        <f t="shared" si="198"/>
        <v>0</v>
      </c>
      <c r="I271" s="20">
        <f t="shared" si="198"/>
        <v>0</v>
      </c>
      <c r="J271" s="20">
        <f t="shared" si="198"/>
        <v>0</v>
      </c>
      <c r="K271" s="20">
        <f t="shared" si="198"/>
        <v>0</v>
      </c>
      <c r="L271" s="20">
        <f t="shared" si="198"/>
        <v>0</v>
      </c>
      <c r="M271" s="100">
        <f t="shared" si="198"/>
        <v>0</v>
      </c>
      <c r="N271" s="8">
        <f t="shared" si="198"/>
        <v>0</v>
      </c>
      <c r="O271" s="8">
        <f>N271</f>
        <v>0</v>
      </c>
      <c r="R271" s="78"/>
    </row>
    <row r="272" spans="1:18" ht="15" hidden="1" x14ac:dyDescent="0.25">
      <c r="A272" s="82"/>
      <c r="B272" s="83">
        <v>32</v>
      </c>
      <c r="C272" s="81" t="s">
        <v>9</v>
      </c>
      <c r="D272" s="45">
        <f t="shared" ref="D272:K272" si="199">SUM(D273:D275)</f>
        <v>0</v>
      </c>
      <c r="E272" s="45">
        <f t="shared" si="199"/>
        <v>2000</v>
      </c>
      <c r="F272" s="45">
        <f t="shared" si="199"/>
        <v>2000</v>
      </c>
      <c r="G272" s="45">
        <f t="shared" si="199"/>
        <v>265.44561682925212</v>
      </c>
      <c r="H272" s="45">
        <f t="shared" si="199"/>
        <v>0</v>
      </c>
      <c r="I272" s="45">
        <f t="shared" si="199"/>
        <v>0</v>
      </c>
      <c r="J272" s="45">
        <f t="shared" ref="J272" si="200">SUM(J273:J275)</f>
        <v>0</v>
      </c>
      <c r="K272" s="45">
        <f t="shared" si="199"/>
        <v>0</v>
      </c>
      <c r="L272" s="45">
        <f t="shared" ref="L272:M272" si="201">SUM(L273:L275)</f>
        <v>0</v>
      </c>
      <c r="M272" s="105">
        <f t="shared" si="201"/>
        <v>0</v>
      </c>
      <c r="N272" s="8">
        <f>D272</f>
        <v>0</v>
      </c>
      <c r="O272" s="8">
        <f>N272</f>
        <v>0</v>
      </c>
      <c r="R272" s="78"/>
    </row>
    <row r="273" spans="1:18" hidden="1" x14ac:dyDescent="0.2">
      <c r="B273" s="38">
        <v>321</v>
      </c>
      <c r="C273" s="39" t="s">
        <v>11</v>
      </c>
      <c r="D273" s="13">
        <v>0</v>
      </c>
      <c r="E273" s="13">
        <v>500</v>
      </c>
      <c r="F273" s="13">
        <v>312</v>
      </c>
      <c r="G273" s="13">
        <f t="shared" ref="G273:G274" si="202">F273/7.5345</f>
        <v>41.409516225363326</v>
      </c>
      <c r="H273" s="13"/>
      <c r="I273" s="13"/>
      <c r="J273" s="13"/>
      <c r="K273" s="13"/>
      <c r="L273" s="13"/>
      <c r="M273" s="108"/>
      <c r="R273" s="78"/>
    </row>
    <row r="274" spans="1:18" hidden="1" x14ac:dyDescent="0.2">
      <c r="B274" s="38">
        <v>323</v>
      </c>
      <c r="C274" s="39" t="s">
        <v>12</v>
      </c>
      <c r="D274" s="13"/>
      <c r="E274" s="13"/>
      <c r="F274" s="13">
        <v>1688</v>
      </c>
      <c r="G274" s="13">
        <f t="shared" si="202"/>
        <v>224.03610060388877</v>
      </c>
      <c r="H274" s="13"/>
      <c r="I274" s="13"/>
      <c r="J274" s="13"/>
      <c r="K274" s="13"/>
      <c r="L274" s="13"/>
      <c r="M274" s="108"/>
      <c r="R274" s="78"/>
    </row>
    <row r="275" spans="1:18" hidden="1" x14ac:dyDescent="0.2">
      <c r="B275" s="38">
        <v>329</v>
      </c>
      <c r="C275" s="39" t="s">
        <v>51</v>
      </c>
      <c r="D275" s="13">
        <v>0</v>
      </c>
      <c r="E275" s="13">
        <v>1500</v>
      </c>
      <c r="F275" s="13"/>
      <c r="G275" s="13"/>
      <c r="H275" s="13"/>
      <c r="I275" s="13"/>
      <c r="J275" s="13"/>
      <c r="K275" s="13"/>
      <c r="L275" s="13"/>
      <c r="M275" s="108"/>
      <c r="R275" s="78"/>
    </row>
    <row r="276" spans="1:18" s="86" customFormat="1" ht="15" x14ac:dyDescent="0.25">
      <c r="B276" s="5" t="s">
        <v>123</v>
      </c>
      <c r="C276" s="51" t="s">
        <v>190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103"/>
      <c r="Q276" s="61"/>
      <c r="R276" s="78"/>
    </row>
    <row r="277" spans="1:18" s="86" customFormat="1" x14ac:dyDescent="0.2">
      <c r="B277" s="5">
        <v>55291</v>
      </c>
      <c r="C277" s="51" t="s">
        <v>169</v>
      </c>
      <c r="D277" s="23"/>
      <c r="E277" s="23"/>
      <c r="F277" s="23"/>
      <c r="G277" s="23"/>
      <c r="H277" s="23"/>
      <c r="I277" s="23"/>
      <c r="J277" s="23"/>
      <c r="K277" s="23"/>
      <c r="L277" s="23"/>
      <c r="M277" s="104"/>
      <c r="Q277" s="61"/>
      <c r="R277" s="78"/>
    </row>
    <row r="278" spans="1:18" s="86" customFormat="1" ht="15" x14ac:dyDescent="0.25">
      <c r="A278" s="4"/>
      <c r="B278" s="18">
        <v>3</v>
      </c>
      <c r="C278" s="19" t="s">
        <v>5</v>
      </c>
      <c r="D278" s="20">
        <f t="shared" ref="D278:O278" si="203">D279</f>
        <v>15000</v>
      </c>
      <c r="E278" s="20">
        <f t="shared" si="203"/>
        <v>15000</v>
      </c>
      <c r="F278" s="20">
        <f t="shared" si="203"/>
        <v>0</v>
      </c>
      <c r="G278" s="20">
        <f t="shared" si="203"/>
        <v>0</v>
      </c>
      <c r="H278" s="20">
        <f t="shared" si="203"/>
        <v>15000</v>
      </c>
      <c r="I278" s="20">
        <f t="shared" si="203"/>
        <v>1990.8421262193906</v>
      </c>
      <c r="J278" s="20">
        <f t="shared" si="203"/>
        <v>15000</v>
      </c>
      <c r="K278" s="20">
        <f t="shared" si="203"/>
        <v>1990.84</v>
      </c>
      <c r="L278" s="20">
        <f t="shared" si="203"/>
        <v>3982</v>
      </c>
      <c r="M278" s="20">
        <f t="shared" si="203"/>
        <v>3997</v>
      </c>
      <c r="N278" s="20">
        <f t="shared" si="203"/>
        <v>1990.84</v>
      </c>
      <c r="O278" s="20">
        <f t="shared" si="203"/>
        <v>1990.84</v>
      </c>
      <c r="Q278" s="61"/>
      <c r="R278" s="78"/>
    </row>
    <row r="279" spans="1:18" s="86" customFormat="1" ht="15" x14ac:dyDescent="0.25">
      <c r="A279" s="4"/>
      <c r="B279" s="83">
        <v>37</v>
      </c>
      <c r="C279" s="81" t="s">
        <v>119</v>
      </c>
      <c r="D279" s="45">
        <f t="shared" ref="D279:M279" si="204">SUM(D280:D280)</f>
        <v>15000</v>
      </c>
      <c r="E279" s="45">
        <f t="shared" si="204"/>
        <v>15000</v>
      </c>
      <c r="F279" s="45">
        <f t="shared" si="204"/>
        <v>0</v>
      </c>
      <c r="G279" s="45">
        <f t="shared" si="204"/>
        <v>0</v>
      </c>
      <c r="H279" s="45">
        <f t="shared" si="204"/>
        <v>15000</v>
      </c>
      <c r="I279" s="45">
        <f t="shared" si="204"/>
        <v>1990.8421262193906</v>
      </c>
      <c r="J279" s="45">
        <f t="shared" si="204"/>
        <v>15000</v>
      </c>
      <c r="K279" s="45">
        <f t="shared" si="204"/>
        <v>1990.84</v>
      </c>
      <c r="L279" s="45">
        <f t="shared" si="204"/>
        <v>3982</v>
      </c>
      <c r="M279" s="45">
        <f t="shared" si="204"/>
        <v>3997</v>
      </c>
      <c r="N279" s="47">
        <v>1990.84</v>
      </c>
      <c r="O279" s="47">
        <f>N279</f>
        <v>1990.84</v>
      </c>
      <c r="Q279" s="61"/>
      <c r="R279" s="78"/>
    </row>
    <row r="280" spans="1:18" s="86" customFormat="1" hidden="1" x14ac:dyDescent="0.2">
      <c r="A280" s="4"/>
      <c r="B280" s="9">
        <v>372</v>
      </c>
      <c r="C280" s="10" t="s">
        <v>55</v>
      </c>
      <c r="D280" s="13">
        <v>15000</v>
      </c>
      <c r="E280" s="13">
        <v>15000</v>
      </c>
      <c r="F280" s="13">
        <v>0</v>
      </c>
      <c r="G280" s="13">
        <f t="shared" ref="G280" si="205">F280/7.5345</f>
        <v>0</v>
      </c>
      <c r="H280" s="13">
        <v>15000</v>
      </c>
      <c r="I280" s="13">
        <f>H280/7.5345</f>
        <v>1990.8421262193906</v>
      </c>
      <c r="J280" s="34">
        <v>15000</v>
      </c>
      <c r="K280" s="34">
        <v>1990.84</v>
      </c>
      <c r="L280" s="34">
        <v>3982</v>
      </c>
      <c r="M280" s="102">
        <v>3997</v>
      </c>
      <c r="Q280" s="61"/>
      <c r="R280" s="78"/>
    </row>
    <row r="281" spans="1:18" s="86" customFormat="1" ht="15" x14ac:dyDescent="0.25">
      <c r="B281" s="5" t="s">
        <v>135</v>
      </c>
      <c r="C281" s="51" t="s">
        <v>191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103"/>
      <c r="Q281" s="61"/>
      <c r="R281" s="78"/>
    </row>
    <row r="282" spans="1:18" s="86" customFormat="1" x14ac:dyDescent="0.2">
      <c r="B282" s="5">
        <v>53082</v>
      </c>
      <c r="C282" s="51" t="s">
        <v>187</v>
      </c>
      <c r="D282" s="23"/>
      <c r="E282" s="23"/>
      <c r="F282" s="23"/>
      <c r="G282" s="23"/>
      <c r="H282" s="23"/>
      <c r="I282" s="23"/>
      <c r="J282" s="23"/>
      <c r="K282" s="23"/>
      <c r="L282" s="23"/>
      <c r="M282" s="104"/>
      <c r="Q282" s="61"/>
      <c r="R282" s="78"/>
    </row>
    <row r="283" spans="1:18" s="86" customFormat="1" ht="15" x14ac:dyDescent="0.25">
      <c r="A283" s="4"/>
      <c r="B283" s="18">
        <v>3</v>
      </c>
      <c r="C283" s="19" t="s">
        <v>5</v>
      </c>
      <c r="D283" s="20">
        <f t="shared" ref="D283:M283" si="206">D284</f>
        <v>0</v>
      </c>
      <c r="E283" s="20">
        <f t="shared" si="206"/>
        <v>0</v>
      </c>
      <c r="F283" s="20">
        <f t="shared" si="206"/>
        <v>0</v>
      </c>
      <c r="G283" s="20">
        <f t="shared" si="206"/>
        <v>0</v>
      </c>
      <c r="H283" s="20">
        <f t="shared" si="206"/>
        <v>10000</v>
      </c>
      <c r="I283" s="20">
        <f t="shared" si="206"/>
        <v>1327.2280841462605</v>
      </c>
      <c r="J283" s="20">
        <f t="shared" si="206"/>
        <v>0</v>
      </c>
      <c r="K283" s="20"/>
      <c r="L283" s="20">
        <f t="shared" si="206"/>
        <v>1327.23</v>
      </c>
      <c r="M283" s="20">
        <f t="shared" si="206"/>
        <v>1327.23</v>
      </c>
      <c r="N283" s="33"/>
      <c r="O283" s="33"/>
      <c r="Q283" s="61"/>
      <c r="R283" s="78"/>
    </row>
    <row r="284" spans="1:18" s="86" customFormat="1" ht="15" x14ac:dyDescent="0.25">
      <c r="A284" s="4"/>
      <c r="B284" s="83">
        <v>32</v>
      </c>
      <c r="C284" s="81" t="s">
        <v>9</v>
      </c>
      <c r="D284" s="45">
        <f t="shared" ref="D284:I284" si="207">SUM(D285:D285)</f>
        <v>0</v>
      </c>
      <c r="E284" s="45">
        <f t="shared" si="207"/>
        <v>0</v>
      </c>
      <c r="F284" s="45">
        <f t="shared" si="207"/>
        <v>0</v>
      </c>
      <c r="G284" s="45">
        <f t="shared" si="207"/>
        <v>0</v>
      </c>
      <c r="H284" s="45">
        <f t="shared" si="207"/>
        <v>10000</v>
      </c>
      <c r="I284" s="45">
        <f t="shared" si="207"/>
        <v>1327.2280841462605</v>
      </c>
      <c r="J284" s="45">
        <v>0</v>
      </c>
      <c r="K284" s="45"/>
      <c r="L284" s="45">
        <f>L285</f>
        <v>1327.23</v>
      </c>
      <c r="M284" s="45">
        <f>M285</f>
        <v>1327.23</v>
      </c>
      <c r="N284" s="33"/>
      <c r="O284" s="33"/>
      <c r="Q284" s="61"/>
      <c r="R284" s="78"/>
    </row>
    <row r="285" spans="1:18" s="86" customFormat="1" hidden="1" x14ac:dyDescent="0.2">
      <c r="A285" s="4"/>
      <c r="B285" s="38">
        <v>329</v>
      </c>
      <c r="C285" s="39" t="s">
        <v>51</v>
      </c>
      <c r="D285" s="13">
        <v>0</v>
      </c>
      <c r="E285" s="13">
        <v>0</v>
      </c>
      <c r="F285" s="13">
        <v>0</v>
      </c>
      <c r="G285" s="13">
        <f t="shared" ref="G285" si="208">F285/7.5345</f>
        <v>0</v>
      </c>
      <c r="H285" s="13">
        <v>10000</v>
      </c>
      <c r="I285" s="13">
        <f>H285/7.5345</f>
        <v>1327.2280841462605</v>
      </c>
      <c r="J285" s="34">
        <v>0</v>
      </c>
      <c r="K285" s="34"/>
      <c r="L285" s="34">
        <v>1327.23</v>
      </c>
      <c r="M285" s="34">
        <v>1327.23</v>
      </c>
      <c r="N285" s="93"/>
      <c r="O285" s="93"/>
      <c r="Q285" s="61"/>
      <c r="R285" s="78"/>
    </row>
    <row r="286" spans="1:18" ht="14.25" hidden="1" customHeight="1" x14ac:dyDescent="0.2">
      <c r="B286" s="5" t="s">
        <v>125</v>
      </c>
      <c r="C286" s="51" t="s">
        <v>192</v>
      </c>
      <c r="D286" s="23"/>
      <c r="E286" s="23"/>
      <c r="F286" s="23"/>
      <c r="G286" s="23"/>
      <c r="H286" s="23"/>
      <c r="I286" s="23"/>
      <c r="J286" s="23"/>
      <c r="K286" s="23"/>
      <c r="L286" s="23"/>
      <c r="M286" s="104"/>
      <c r="R286" s="78"/>
    </row>
    <row r="287" spans="1:18" ht="15" hidden="1" customHeight="1" x14ac:dyDescent="0.25">
      <c r="B287" s="5">
        <v>51200</v>
      </c>
      <c r="C287" s="51" t="s">
        <v>193</v>
      </c>
      <c r="D287" s="33"/>
      <c r="E287" s="33"/>
      <c r="H287" s="33"/>
      <c r="I287" s="33"/>
      <c r="J287" s="33"/>
      <c r="K287" s="33"/>
      <c r="L287" s="33"/>
      <c r="M287" s="103"/>
      <c r="R287" s="78"/>
    </row>
    <row r="288" spans="1:18" ht="15" hidden="1" customHeight="1" x14ac:dyDescent="0.25">
      <c r="B288" s="18">
        <v>3</v>
      </c>
      <c r="C288" s="19" t="s">
        <v>5</v>
      </c>
      <c r="D288" s="20">
        <f>D292</f>
        <v>130000</v>
      </c>
      <c r="E288" s="20">
        <f t="shared" ref="E288:K288" si="209">E289+E292+E296</f>
        <v>43384.71</v>
      </c>
      <c r="F288" s="20">
        <f t="shared" si="209"/>
        <v>9054.4500000000007</v>
      </c>
      <c r="G288" s="20">
        <f t="shared" si="209"/>
        <v>578.60110159930991</v>
      </c>
      <c r="H288" s="20">
        <f t="shared" si="209"/>
        <v>95825</v>
      </c>
      <c r="I288" s="20">
        <f t="shared" si="209"/>
        <v>23890.105514632691</v>
      </c>
      <c r="J288" s="20">
        <f t="shared" ref="J288" si="210">J289+J292+J296</f>
        <v>0</v>
      </c>
      <c r="K288" s="20">
        <f t="shared" si="209"/>
        <v>0</v>
      </c>
      <c r="L288" s="20">
        <f t="shared" ref="L288:M288" si="211">L289+L292+L296</f>
        <v>0</v>
      </c>
      <c r="M288" s="100">
        <f t="shared" si="211"/>
        <v>0</v>
      </c>
      <c r="N288" s="8">
        <f>N289+N292</f>
        <v>0</v>
      </c>
      <c r="O288" s="8">
        <f>N288</f>
        <v>0</v>
      </c>
      <c r="R288" s="78"/>
    </row>
    <row r="289" spans="1:18" ht="15" hidden="1" customHeight="1" x14ac:dyDescent="0.25">
      <c r="B289" s="83">
        <v>31</v>
      </c>
      <c r="C289" s="81" t="s">
        <v>6</v>
      </c>
      <c r="D289" s="45"/>
      <c r="E289" s="45">
        <f>SUM(E290:E291)</f>
        <v>17475</v>
      </c>
      <c r="F289" s="45">
        <f>SUM(F290:F291)</f>
        <v>6874.3</v>
      </c>
      <c r="G289" s="45">
        <f>SUM(G293:G294)</f>
        <v>289.24547083416286</v>
      </c>
      <c r="H289" s="45">
        <f>SUM(H290:H291)</f>
        <v>3825</v>
      </c>
      <c r="I289" s="45">
        <f>SUM(I293:I294)</f>
        <v>11679.607140487093</v>
      </c>
      <c r="J289" s="45">
        <f>SUM(J290:J291)</f>
        <v>0</v>
      </c>
      <c r="K289" s="45">
        <f>SUM(K290:K291)</f>
        <v>0</v>
      </c>
      <c r="L289" s="45">
        <f>SUM(L290:L291)</f>
        <v>0</v>
      </c>
      <c r="M289" s="105">
        <f>SUM(M290:M291)</f>
        <v>0</v>
      </c>
      <c r="N289" s="8">
        <v>0</v>
      </c>
      <c r="O289" s="8">
        <v>0</v>
      </c>
      <c r="R289" s="78"/>
    </row>
    <row r="290" spans="1:18" ht="14.25" hidden="1" customHeight="1" x14ac:dyDescent="0.2">
      <c r="B290" s="38">
        <v>311</v>
      </c>
      <c r="C290" s="39" t="s">
        <v>59</v>
      </c>
      <c r="D290" s="13"/>
      <c r="E290" s="13">
        <v>15000</v>
      </c>
      <c r="F290" s="13">
        <v>5900.68</v>
      </c>
      <c r="G290" s="13">
        <f t="shared" ref="G290:G297" si="212">F290/7.5345</f>
        <v>783.1548211560156</v>
      </c>
      <c r="H290" s="13">
        <v>3000</v>
      </c>
      <c r="I290" s="13">
        <f>H290/7.5345</f>
        <v>398.16842524387812</v>
      </c>
      <c r="J290" s="34">
        <v>0</v>
      </c>
      <c r="K290" s="34">
        <v>0</v>
      </c>
      <c r="L290" s="34">
        <v>0</v>
      </c>
      <c r="M290" s="102">
        <v>0</v>
      </c>
      <c r="N290" s="6"/>
      <c r="O290" s="6"/>
      <c r="R290" s="78"/>
    </row>
    <row r="291" spans="1:18" ht="14.25" hidden="1" customHeight="1" x14ac:dyDescent="0.2">
      <c r="B291" s="38">
        <v>313</v>
      </c>
      <c r="C291" s="39" t="s">
        <v>8</v>
      </c>
      <c r="D291" s="13"/>
      <c r="E291" s="13">
        <v>2475</v>
      </c>
      <c r="F291" s="13">
        <v>973.62</v>
      </c>
      <c r="G291" s="13">
        <f t="shared" si="212"/>
        <v>129.22158072864821</v>
      </c>
      <c r="H291" s="13">
        <v>825</v>
      </c>
      <c r="I291" s="13">
        <f>H291/7.5345</f>
        <v>109.49631694206649</v>
      </c>
      <c r="J291" s="34">
        <v>0</v>
      </c>
      <c r="K291" s="34">
        <v>0</v>
      </c>
      <c r="L291" s="34">
        <v>0</v>
      </c>
      <c r="M291" s="102">
        <v>0</v>
      </c>
      <c r="N291" s="6"/>
      <c r="O291" s="6"/>
      <c r="R291" s="78"/>
    </row>
    <row r="292" spans="1:18" ht="15" hidden="1" customHeight="1" x14ac:dyDescent="0.25">
      <c r="B292" s="83">
        <v>32</v>
      </c>
      <c r="C292" s="81" t="s">
        <v>9</v>
      </c>
      <c r="D292" s="45">
        <f>SUM(D293:D294)</f>
        <v>130000</v>
      </c>
      <c r="E292" s="45">
        <f t="shared" ref="E292:K292" si="213">SUM(E293:E295)</f>
        <v>25409.71</v>
      </c>
      <c r="F292" s="45">
        <f t="shared" si="213"/>
        <v>2179.3200000000002</v>
      </c>
      <c r="G292" s="45">
        <f t="shared" si="213"/>
        <v>289.24547083416286</v>
      </c>
      <c r="H292" s="45">
        <f t="shared" si="213"/>
        <v>91000</v>
      </c>
      <c r="I292" s="45">
        <f t="shared" si="213"/>
        <v>12077.775565730972</v>
      </c>
      <c r="J292" s="45">
        <f t="shared" ref="J292" si="214">SUM(J293:J295)</f>
        <v>0</v>
      </c>
      <c r="K292" s="45">
        <f t="shared" si="213"/>
        <v>0</v>
      </c>
      <c r="L292" s="45">
        <f t="shared" ref="L292:M292" si="215">SUM(L293:L295)</f>
        <v>0</v>
      </c>
      <c r="M292" s="105">
        <f t="shared" si="215"/>
        <v>0</v>
      </c>
      <c r="N292" s="8">
        <v>0</v>
      </c>
      <c r="O292" s="8">
        <f>N292</f>
        <v>0</v>
      </c>
      <c r="R292" s="78"/>
    </row>
    <row r="293" spans="1:18" ht="15" hidden="1" customHeight="1" x14ac:dyDescent="0.25">
      <c r="B293" s="38">
        <v>321</v>
      </c>
      <c r="C293" s="39" t="s">
        <v>10</v>
      </c>
      <c r="D293" s="13">
        <v>65000</v>
      </c>
      <c r="E293" s="13">
        <v>15000</v>
      </c>
      <c r="F293" s="13">
        <v>2179.3200000000002</v>
      </c>
      <c r="G293" s="13">
        <f t="shared" si="212"/>
        <v>289.24547083416286</v>
      </c>
      <c r="H293" s="13">
        <v>30000</v>
      </c>
      <c r="I293" s="13">
        <f>H293/7.5345</f>
        <v>3981.6842524387812</v>
      </c>
      <c r="J293" s="34">
        <v>0</v>
      </c>
      <c r="K293" s="34">
        <v>0</v>
      </c>
      <c r="L293" s="34">
        <v>0</v>
      </c>
      <c r="M293" s="102">
        <v>0</v>
      </c>
      <c r="N293" s="8"/>
      <c r="O293" s="8"/>
      <c r="R293" s="78"/>
    </row>
    <row r="294" spans="1:18" ht="14.25" hidden="1" customHeight="1" x14ac:dyDescent="0.2">
      <c r="A294" s="82"/>
      <c r="B294" s="38">
        <v>324</v>
      </c>
      <c r="C294" s="39" t="s">
        <v>102</v>
      </c>
      <c r="D294" s="13">
        <v>65000</v>
      </c>
      <c r="E294" s="13">
        <v>5000</v>
      </c>
      <c r="F294" s="13">
        <v>0</v>
      </c>
      <c r="G294" s="13">
        <f t="shared" si="212"/>
        <v>0</v>
      </c>
      <c r="H294" s="13">
        <v>58000</v>
      </c>
      <c r="I294" s="13">
        <f>H294/7.5345</f>
        <v>7697.9228880483106</v>
      </c>
      <c r="J294" s="34">
        <v>0</v>
      </c>
      <c r="K294" s="34">
        <v>0</v>
      </c>
      <c r="L294" s="34">
        <v>0</v>
      </c>
      <c r="M294" s="102">
        <v>0</v>
      </c>
      <c r="R294" s="78"/>
    </row>
    <row r="295" spans="1:18" ht="14.25" hidden="1" customHeight="1" x14ac:dyDescent="0.2">
      <c r="A295" s="82"/>
      <c r="B295" s="38">
        <v>329</v>
      </c>
      <c r="C295" s="39" t="s">
        <v>57</v>
      </c>
      <c r="D295" s="13"/>
      <c r="E295" s="13">
        <v>5409.71</v>
      </c>
      <c r="F295" s="13">
        <v>0</v>
      </c>
      <c r="G295" s="13">
        <f t="shared" si="212"/>
        <v>0</v>
      </c>
      <c r="H295" s="13">
        <v>3000</v>
      </c>
      <c r="I295" s="13">
        <f>H295/7.5345</f>
        <v>398.16842524387812</v>
      </c>
      <c r="J295" s="34">
        <v>0</v>
      </c>
      <c r="K295" s="34">
        <v>0</v>
      </c>
      <c r="L295" s="34">
        <v>0</v>
      </c>
      <c r="M295" s="102">
        <v>0</v>
      </c>
      <c r="R295" s="78"/>
    </row>
    <row r="296" spans="1:18" ht="15" hidden="1" customHeight="1" x14ac:dyDescent="0.25">
      <c r="A296" s="82"/>
      <c r="B296" s="79">
        <v>34</v>
      </c>
      <c r="C296" s="80" t="s">
        <v>52</v>
      </c>
      <c r="D296" s="47">
        <f t="shared" ref="D296:M296" si="216">D297</f>
        <v>0</v>
      </c>
      <c r="E296" s="47">
        <f t="shared" si="216"/>
        <v>500</v>
      </c>
      <c r="F296" s="47">
        <f t="shared" si="216"/>
        <v>0.83</v>
      </c>
      <c r="G296" s="47">
        <f t="shared" si="216"/>
        <v>0.11015993098413961</v>
      </c>
      <c r="H296" s="47">
        <f t="shared" si="216"/>
        <v>1000</v>
      </c>
      <c r="I296" s="47">
        <f t="shared" si="216"/>
        <v>132.72280841462606</v>
      </c>
      <c r="J296" s="47">
        <f t="shared" si="216"/>
        <v>0</v>
      </c>
      <c r="K296" s="47">
        <f t="shared" si="216"/>
        <v>0</v>
      </c>
      <c r="L296" s="47">
        <f t="shared" si="216"/>
        <v>0</v>
      </c>
      <c r="M296" s="101">
        <f t="shared" si="216"/>
        <v>0</v>
      </c>
      <c r="R296" s="78"/>
    </row>
    <row r="297" spans="1:18" ht="14.25" hidden="1" customHeight="1" x14ac:dyDescent="0.2">
      <c r="A297" s="82"/>
      <c r="B297" s="9">
        <v>343</v>
      </c>
      <c r="C297" s="10" t="s">
        <v>53</v>
      </c>
      <c r="D297" s="34"/>
      <c r="E297" s="34">
        <v>500</v>
      </c>
      <c r="F297" s="34">
        <v>0.83</v>
      </c>
      <c r="G297" s="13">
        <f t="shared" si="212"/>
        <v>0.11015993098413961</v>
      </c>
      <c r="H297" s="34">
        <v>1000</v>
      </c>
      <c r="I297" s="13">
        <f>H297/7.5345</f>
        <v>132.72280841462606</v>
      </c>
      <c r="J297" s="34">
        <v>0</v>
      </c>
      <c r="K297" s="34">
        <v>0</v>
      </c>
      <c r="L297" s="34">
        <v>0</v>
      </c>
      <c r="M297" s="102">
        <v>0</v>
      </c>
      <c r="R297" s="78"/>
    </row>
    <row r="298" spans="1:18" ht="15" hidden="1" customHeight="1" x14ac:dyDescent="0.25">
      <c r="B298" s="18">
        <v>4</v>
      </c>
      <c r="C298" s="19" t="s">
        <v>13</v>
      </c>
      <c r="D298" s="20" t="e">
        <f t="shared" ref="D298:M299" si="217">D299</f>
        <v>#REF!</v>
      </c>
      <c r="E298" s="20" t="e">
        <f t="shared" si="217"/>
        <v>#REF!</v>
      </c>
      <c r="F298" s="20"/>
      <c r="G298" s="20">
        <f t="shared" si="217"/>
        <v>0</v>
      </c>
      <c r="H298" s="20">
        <f t="shared" si="217"/>
        <v>12175</v>
      </c>
      <c r="I298" s="20">
        <f t="shared" si="217"/>
        <v>1615.9001924480722</v>
      </c>
      <c r="J298" s="20">
        <f t="shared" si="217"/>
        <v>0</v>
      </c>
      <c r="K298" s="20">
        <f t="shared" si="217"/>
        <v>0</v>
      </c>
      <c r="L298" s="20">
        <f t="shared" si="217"/>
        <v>0</v>
      </c>
      <c r="M298" s="100">
        <f t="shared" si="217"/>
        <v>0</v>
      </c>
      <c r="R298" s="78"/>
    </row>
    <row r="299" spans="1:18" ht="15" hidden="1" customHeight="1" x14ac:dyDescent="0.25">
      <c r="B299" s="83">
        <v>42</v>
      </c>
      <c r="C299" s="81" t="s">
        <v>36</v>
      </c>
      <c r="D299" s="45" t="e">
        <f>SUM(D300:D388)</f>
        <v>#REF!</v>
      </c>
      <c r="E299" s="45" t="e">
        <f>SUM(E300:E388)</f>
        <v>#REF!</v>
      </c>
      <c r="F299" s="45"/>
      <c r="G299" s="45">
        <f>G300</f>
        <v>0</v>
      </c>
      <c r="H299" s="45">
        <f t="shared" si="217"/>
        <v>12175</v>
      </c>
      <c r="I299" s="45">
        <f t="shared" si="217"/>
        <v>1615.9001924480722</v>
      </c>
      <c r="J299" s="45">
        <f t="shared" si="217"/>
        <v>0</v>
      </c>
      <c r="K299" s="45">
        <f t="shared" si="217"/>
        <v>0</v>
      </c>
      <c r="L299" s="45">
        <f t="shared" si="217"/>
        <v>0</v>
      </c>
      <c r="M299" s="105">
        <f t="shared" si="217"/>
        <v>0</v>
      </c>
      <c r="R299" s="78"/>
    </row>
    <row r="300" spans="1:18" ht="14.25" hidden="1" customHeight="1" x14ac:dyDescent="0.2">
      <c r="B300" s="38">
        <v>422</v>
      </c>
      <c r="C300" s="39" t="s">
        <v>79</v>
      </c>
      <c r="D300" s="13">
        <v>8100</v>
      </c>
      <c r="E300" s="13">
        <v>0</v>
      </c>
      <c r="F300" s="13"/>
      <c r="G300" s="13">
        <f t="shared" ref="G300" si="218">F300/7.5345</f>
        <v>0</v>
      </c>
      <c r="H300" s="13">
        <v>12175</v>
      </c>
      <c r="I300" s="13">
        <f>H300/7.5345</f>
        <v>1615.9001924480722</v>
      </c>
      <c r="J300" s="34">
        <v>0</v>
      </c>
      <c r="K300" s="34">
        <v>0</v>
      </c>
      <c r="L300" s="34">
        <v>0</v>
      </c>
      <c r="M300" s="102">
        <v>0</v>
      </c>
      <c r="R300" s="78"/>
    </row>
    <row r="301" spans="1:18" x14ac:dyDescent="0.2">
      <c r="B301" s="4" t="s">
        <v>90</v>
      </c>
      <c r="C301" s="11" t="s">
        <v>194</v>
      </c>
      <c r="D301" s="46"/>
      <c r="E301" s="46"/>
      <c r="F301" s="46"/>
      <c r="G301" s="46"/>
      <c r="H301" s="46"/>
      <c r="I301" s="46"/>
      <c r="J301" s="46"/>
      <c r="K301" s="46"/>
      <c r="L301" s="46"/>
      <c r="M301" s="106"/>
      <c r="R301" s="78"/>
    </row>
    <row r="302" spans="1:18" x14ac:dyDescent="0.2">
      <c r="B302" s="17">
        <v>11001</v>
      </c>
      <c r="C302" s="4" t="s">
        <v>165</v>
      </c>
      <c r="D302" s="46"/>
      <c r="E302" s="46"/>
      <c r="F302" s="46"/>
      <c r="G302" s="46"/>
      <c r="H302" s="46"/>
      <c r="I302" s="46"/>
      <c r="J302" s="46"/>
      <c r="K302" s="46"/>
      <c r="L302" s="46"/>
      <c r="M302" s="106"/>
      <c r="R302" s="78"/>
    </row>
    <row r="303" spans="1:18" ht="15" x14ac:dyDescent="0.25">
      <c r="B303" s="88">
        <v>3.4</v>
      </c>
      <c r="C303" s="89" t="s">
        <v>103</v>
      </c>
      <c r="D303" s="50">
        <f t="shared" ref="D303:O303" si="219">D304+D309</f>
        <v>7000</v>
      </c>
      <c r="E303" s="50">
        <f t="shared" ref="E303:G303" si="220">E304+E309</f>
        <v>505.06</v>
      </c>
      <c r="F303" s="50">
        <f t="shared" si="220"/>
        <v>505.06</v>
      </c>
      <c r="G303" s="50">
        <f t="shared" si="220"/>
        <v>930</v>
      </c>
      <c r="H303" s="50">
        <f t="shared" ref="H303" si="221">H304+H309</f>
        <v>7000</v>
      </c>
      <c r="I303" s="50">
        <f t="shared" ref="I303:K303" si="222">I304+I309</f>
        <v>930</v>
      </c>
      <c r="J303" s="50">
        <f t="shared" ref="J303" si="223">J304+J309</f>
        <v>7007.085</v>
      </c>
      <c r="K303" s="50">
        <f t="shared" si="222"/>
        <v>930</v>
      </c>
      <c r="L303" s="50">
        <f t="shared" ref="L303:M303" si="224">L304+L309</f>
        <v>929.06</v>
      </c>
      <c r="M303" s="50">
        <f t="shared" si="224"/>
        <v>929.06000000000006</v>
      </c>
      <c r="N303" s="20">
        <f t="shared" si="219"/>
        <v>930</v>
      </c>
      <c r="O303" s="20">
        <f t="shared" si="219"/>
        <v>930</v>
      </c>
      <c r="R303" s="78"/>
    </row>
    <row r="304" spans="1:18" ht="15" x14ac:dyDescent="0.25">
      <c r="A304" s="82"/>
      <c r="B304" s="18">
        <v>3</v>
      </c>
      <c r="C304" s="19" t="s">
        <v>5</v>
      </c>
      <c r="D304" s="20">
        <f t="shared" ref="D304:M304" si="225">D305</f>
        <v>3500</v>
      </c>
      <c r="E304" s="20">
        <f t="shared" si="225"/>
        <v>505.06</v>
      </c>
      <c r="F304" s="20">
        <f t="shared" si="225"/>
        <v>505.06</v>
      </c>
      <c r="G304" s="20">
        <f t="shared" si="225"/>
        <v>465.47</v>
      </c>
      <c r="H304" s="20">
        <f t="shared" si="225"/>
        <v>3500</v>
      </c>
      <c r="I304" s="20">
        <f t="shared" si="225"/>
        <v>465.47</v>
      </c>
      <c r="J304" s="20">
        <f t="shared" si="225"/>
        <v>3507.0837150000002</v>
      </c>
      <c r="K304" s="20">
        <f t="shared" si="225"/>
        <v>465.47</v>
      </c>
      <c r="L304" s="20">
        <f t="shared" si="225"/>
        <v>229.06</v>
      </c>
      <c r="M304" s="20">
        <f t="shared" si="225"/>
        <v>754.06000000000006</v>
      </c>
      <c r="N304" s="20">
        <v>465.47</v>
      </c>
      <c r="O304" s="20">
        <f>N304</f>
        <v>465.47</v>
      </c>
      <c r="R304" s="78"/>
    </row>
    <row r="305" spans="1:18" ht="15" x14ac:dyDescent="0.25">
      <c r="B305" s="79">
        <v>32</v>
      </c>
      <c r="C305" s="80" t="s">
        <v>9</v>
      </c>
      <c r="D305" s="47">
        <f t="shared" ref="D305:K305" si="226">D308</f>
        <v>3500</v>
      </c>
      <c r="E305" s="47">
        <f t="shared" si="226"/>
        <v>505.06</v>
      </c>
      <c r="F305" s="47">
        <f t="shared" si="226"/>
        <v>505.06</v>
      </c>
      <c r="G305" s="47">
        <f t="shared" si="226"/>
        <v>465.47</v>
      </c>
      <c r="H305" s="47">
        <f t="shared" si="226"/>
        <v>3500</v>
      </c>
      <c r="I305" s="47">
        <f t="shared" si="226"/>
        <v>465.47</v>
      </c>
      <c r="J305" s="47">
        <f t="shared" si="226"/>
        <v>3507.0837150000002</v>
      </c>
      <c r="K305" s="47">
        <f t="shared" si="226"/>
        <v>465.47</v>
      </c>
      <c r="L305" s="47">
        <f>SUM(L306:L308)</f>
        <v>229.06</v>
      </c>
      <c r="M305" s="47">
        <f>SUM(M306:M308)</f>
        <v>754.06000000000006</v>
      </c>
      <c r="N305" s="47">
        <v>465.47</v>
      </c>
      <c r="O305" s="47">
        <f>N305</f>
        <v>465.47</v>
      </c>
      <c r="R305" s="78"/>
    </row>
    <row r="306" spans="1:18" hidden="1" x14ac:dyDescent="0.2">
      <c r="B306" s="9">
        <v>321</v>
      </c>
      <c r="C306" s="10" t="s">
        <v>10</v>
      </c>
      <c r="D306" s="34"/>
      <c r="E306" s="34"/>
      <c r="F306" s="34"/>
      <c r="G306" s="34"/>
      <c r="H306" s="34"/>
      <c r="I306" s="34"/>
      <c r="J306" s="34"/>
      <c r="K306" s="34"/>
      <c r="L306" s="34">
        <v>67.599999999999994</v>
      </c>
      <c r="M306" s="34">
        <v>67.599999999999994</v>
      </c>
      <c r="N306" s="34"/>
      <c r="O306" s="34"/>
      <c r="R306" s="78"/>
    </row>
    <row r="307" spans="1:18" hidden="1" x14ac:dyDescent="0.2">
      <c r="B307" s="9">
        <v>322</v>
      </c>
      <c r="C307" s="10" t="s">
        <v>11</v>
      </c>
      <c r="D307" s="34"/>
      <c r="E307" s="34"/>
      <c r="F307" s="34"/>
      <c r="G307" s="34"/>
      <c r="H307" s="34"/>
      <c r="I307" s="34"/>
      <c r="J307" s="34"/>
      <c r="K307" s="34"/>
      <c r="L307" s="34">
        <v>111.46</v>
      </c>
      <c r="M307" s="34">
        <v>686.46</v>
      </c>
      <c r="N307" s="34"/>
      <c r="O307" s="34"/>
      <c r="R307" s="78"/>
    </row>
    <row r="308" spans="1:18" hidden="1" x14ac:dyDescent="0.2">
      <c r="B308" s="9">
        <v>329</v>
      </c>
      <c r="C308" s="10" t="s">
        <v>57</v>
      </c>
      <c r="D308" s="34">
        <v>3500</v>
      </c>
      <c r="E308" s="34">
        <v>505.06</v>
      </c>
      <c r="F308" s="34">
        <v>505.06</v>
      </c>
      <c r="G308" s="34">
        <v>465.47</v>
      </c>
      <c r="H308" s="34">
        <v>3500</v>
      </c>
      <c r="I308" s="34">
        <v>465.47</v>
      </c>
      <c r="J308" s="34">
        <f t="shared" ref="J308" si="227">K308*7.5345</f>
        <v>3507.0837150000002</v>
      </c>
      <c r="K308" s="34">
        <v>465.47</v>
      </c>
      <c r="L308" s="34">
        <v>50</v>
      </c>
      <c r="M308" s="34">
        <v>0</v>
      </c>
      <c r="N308" s="10"/>
      <c r="O308" s="10"/>
      <c r="R308" s="78"/>
    </row>
    <row r="309" spans="1:18" ht="15" x14ac:dyDescent="0.25">
      <c r="B309" s="18">
        <v>4</v>
      </c>
      <c r="C309" s="19" t="s">
        <v>13</v>
      </c>
      <c r="D309" s="20">
        <f t="shared" ref="D309:N309" si="228">D310</f>
        <v>3500</v>
      </c>
      <c r="E309" s="20">
        <f t="shared" si="228"/>
        <v>0</v>
      </c>
      <c r="F309" s="20">
        <f t="shared" si="228"/>
        <v>0</v>
      </c>
      <c r="G309" s="20">
        <f t="shared" si="228"/>
        <v>464.53</v>
      </c>
      <c r="H309" s="20">
        <f t="shared" si="228"/>
        <v>3500</v>
      </c>
      <c r="I309" s="20">
        <f t="shared" si="228"/>
        <v>464.53</v>
      </c>
      <c r="J309" s="20">
        <f t="shared" si="228"/>
        <v>3500.0012849999998</v>
      </c>
      <c r="K309" s="20">
        <f t="shared" si="228"/>
        <v>464.53</v>
      </c>
      <c r="L309" s="20">
        <f t="shared" si="228"/>
        <v>700</v>
      </c>
      <c r="M309" s="20">
        <f t="shared" si="228"/>
        <v>175</v>
      </c>
      <c r="N309" s="20">
        <f t="shared" si="228"/>
        <v>464.53</v>
      </c>
      <c r="O309" s="20">
        <f>N309</f>
        <v>464.53</v>
      </c>
      <c r="R309" s="78"/>
    </row>
    <row r="310" spans="1:18" ht="15" x14ac:dyDescent="0.25">
      <c r="B310" s="83">
        <v>42</v>
      </c>
      <c r="C310" s="81" t="s">
        <v>36</v>
      </c>
      <c r="D310" s="45">
        <f t="shared" ref="D310:M310" si="229">D311</f>
        <v>3500</v>
      </c>
      <c r="E310" s="45">
        <f t="shared" si="229"/>
        <v>0</v>
      </c>
      <c r="F310" s="45">
        <f t="shared" si="229"/>
        <v>0</v>
      </c>
      <c r="G310" s="45">
        <f t="shared" si="229"/>
        <v>464.53</v>
      </c>
      <c r="H310" s="45">
        <f t="shared" si="229"/>
        <v>3500</v>
      </c>
      <c r="I310" s="45">
        <f t="shared" si="229"/>
        <v>464.53</v>
      </c>
      <c r="J310" s="45">
        <f t="shared" si="229"/>
        <v>3500.0012849999998</v>
      </c>
      <c r="K310" s="45">
        <f t="shared" si="229"/>
        <v>464.53</v>
      </c>
      <c r="L310" s="45">
        <f t="shared" si="229"/>
        <v>700</v>
      </c>
      <c r="M310" s="45">
        <f t="shared" si="229"/>
        <v>175</v>
      </c>
      <c r="N310" s="47">
        <v>464.53</v>
      </c>
      <c r="O310" s="47">
        <f>N310</f>
        <v>464.53</v>
      </c>
      <c r="R310" s="78"/>
    </row>
    <row r="311" spans="1:18" hidden="1" x14ac:dyDescent="0.2">
      <c r="B311" s="38">
        <v>422</v>
      </c>
      <c r="C311" s="39" t="s">
        <v>79</v>
      </c>
      <c r="D311" s="13">
        <v>3500</v>
      </c>
      <c r="E311" s="13">
        <v>0</v>
      </c>
      <c r="F311" s="13">
        <v>0</v>
      </c>
      <c r="G311" s="34">
        <v>464.53</v>
      </c>
      <c r="H311" s="13">
        <v>3500</v>
      </c>
      <c r="I311" s="34">
        <v>464.53</v>
      </c>
      <c r="J311" s="34">
        <f t="shared" ref="J311" si="230">K311*7.5345</f>
        <v>3500.0012849999998</v>
      </c>
      <c r="K311" s="34">
        <v>464.53</v>
      </c>
      <c r="L311" s="34">
        <v>700</v>
      </c>
      <c r="M311" s="102">
        <v>175</v>
      </c>
      <c r="R311" s="78"/>
    </row>
    <row r="312" spans="1:18" x14ac:dyDescent="0.2">
      <c r="B312" s="4" t="s">
        <v>78</v>
      </c>
      <c r="C312" s="51" t="s">
        <v>195</v>
      </c>
      <c r="D312" s="23"/>
      <c r="E312" s="23"/>
      <c r="F312" s="23"/>
      <c r="G312" s="46"/>
      <c r="H312" s="23"/>
      <c r="I312" s="46"/>
      <c r="J312" s="46"/>
      <c r="K312" s="46"/>
      <c r="L312" s="46"/>
      <c r="M312" s="106"/>
      <c r="R312" s="78"/>
    </row>
    <row r="313" spans="1:18" x14ac:dyDescent="0.2">
      <c r="B313" s="5">
        <v>53060</v>
      </c>
      <c r="C313" s="51" t="s">
        <v>198</v>
      </c>
      <c r="D313" s="23"/>
      <c r="E313" s="23"/>
      <c r="F313" s="23"/>
      <c r="G313" s="23"/>
      <c r="H313" s="23"/>
      <c r="I313" s="23"/>
      <c r="J313" s="23"/>
      <c r="K313" s="23"/>
      <c r="L313" s="23"/>
      <c r="M313" s="104"/>
      <c r="R313" s="78"/>
    </row>
    <row r="314" spans="1:18" ht="15" x14ac:dyDescent="0.25">
      <c r="A314" s="82"/>
      <c r="B314" s="18">
        <v>3</v>
      </c>
      <c r="C314" s="19" t="s">
        <v>5</v>
      </c>
      <c r="D314" s="20">
        <f t="shared" ref="D314:N314" si="231">D315</f>
        <v>0</v>
      </c>
      <c r="E314" s="20">
        <f t="shared" si="231"/>
        <v>5000</v>
      </c>
      <c r="F314" s="20">
        <f t="shared" si="231"/>
        <v>5511.44</v>
      </c>
      <c r="G314" s="20">
        <f t="shared" si="231"/>
        <v>731.4937952087065</v>
      </c>
      <c r="H314" s="20">
        <f t="shared" si="231"/>
        <v>21000</v>
      </c>
      <c r="I314" s="20">
        <f t="shared" si="231"/>
        <v>2787.1789767071468</v>
      </c>
      <c r="J314" s="20">
        <f t="shared" si="231"/>
        <v>13465.507710000002</v>
      </c>
      <c r="K314" s="20">
        <f t="shared" si="231"/>
        <v>1787.18</v>
      </c>
      <c r="L314" s="20">
        <f t="shared" si="231"/>
        <v>6000</v>
      </c>
      <c r="M314" s="20">
        <f t="shared" si="231"/>
        <v>6000</v>
      </c>
      <c r="N314" s="20">
        <f t="shared" si="231"/>
        <v>1787.18</v>
      </c>
      <c r="O314" s="20">
        <f>N314</f>
        <v>1787.18</v>
      </c>
      <c r="R314" s="78"/>
    </row>
    <row r="315" spans="1:18" ht="15" x14ac:dyDescent="0.25">
      <c r="B315" s="83">
        <v>32</v>
      </c>
      <c r="C315" s="81" t="s">
        <v>9</v>
      </c>
      <c r="D315" s="45">
        <f t="shared" ref="D315:M315" si="232">D316</f>
        <v>0</v>
      </c>
      <c r="E315" s="45">
        <f t="shared" si="232"/>
        <v>5000</v>
      </c>
      <c r="F315" s="45">
        <f t="shared" si="232"/>
        <v>5511.44</v>
      </c>
      <c r="G315" s="45">
        <f t="shared" si="232"/>
        <v>731.4937952087065</v>
      </c>
      <c r="H315" s="45">
        <f t="shared" si="232"/>
        <v>21000</v>
      </c>
      <c r="I315" s="45">
        <f t="shared" si="232"/>
        <v>2787.1789767071468</v>
      </c>
      <c r="J315" s="45">
        <f t="shared" si="232"/>
        <v>13465.507710000002</v>
      </c>
      <c r="K315" s="45">
        <f t="shared" si="232"/>
        <v>1787.18</v>
      </c>
      <c r="L315" s="45">
        <f t="shared" si="232"/>
        <v>6000</v>
      </c>
      <c r="M315" s="45">
        <f t="shared" si="232"/>
        <v>6000</v>
      </c>
      <c r="N315" s="47">
        <v>1787.18</v>
      </c>
      <c r="O315" s="47">
        <f>N315</f>
        <v>1787.18</v>
      </c>
      <c r="R315" s="78"/>
    </row>
    <row r="316" spans="1:18" ht="15" hidden="1" x14ac:dyDescent="0.25">
      <c r="B316" s="38">
        <v>322</v>
      </c>
      <c r="C316" s="39" t="s">
        <v>11</v>
      </c>
      <c r="D316" s="13">
        <v>0</v>
      </c>
      <c r="E316" s="13">
        <v>5000</v>
      </c>
      <c r="F316" s="13">
        <v>5511.44</v>
      </c>
      <c r="G316" s="13">
        <f t="shared" ref="G316" si="233">F316/7.5345</f>
        <v>731.4937952087065</v>
      </c>
      <c r="H316" s="13">
        <v>21000</v>
      </c>
      <c r="I316" s="13">
        <f>H316/7.5345</f>
        <v>2787.1789767071468</v>
      </c>
      <c r="J316" s="34">
        <f t="shared" ref="J316" si="234">K316*7.5345</f>
        <v>13465.507710000002</v>
      </c>
      <c r="K316" s="34">
        <v>1787.18</v>
      </c>
      <c r="L316" s="34">
        <v>6000</v>
      </c>
      <c r="M316" s="102">
        <v>6000</v>
      </c>
      <c r="N316" s="8"/>
      <c r="R316" s="78"/>
    </row>
    <row r="317" spans="1:18" ht="15" x14ac:dyDescent="0.25">
      <c r="B317" s="85"/>
      <c r="C317" s="51"/>
      <c r="D317" s="23"/>
      <c r="E317" s="23"/>
      <c r="F317" s="23"/>
      <c r="G317" s="23"/>
      <c r="H317" s="23"/>
      <c r="I317" s="23"/>
      <c r="J317" s="46"/>
      <c r="K317" s="46"/>
      <c r="L317" s="46"/>
      <c r="M317" s="106"/>
      <c r="N317" s="8"/>
      <c r="R317" s="78"/>
    </row>
    <row r="318" spans="1:18" s="2" customFormat="1" ht="15" x14ac:dyDescent="0.25">
      <c r="B318" s="67">
        <v>2302</v>
      </c>
      <c r="C318" s="65" t="s">
        <v>166</v>
      </c>
      <c r="D318" s="33"/>
      <c r="E318" s="33"/>
      <c r="F318" s="33"/>
      <c r="G318" s="33"/>
      <c r="H318" s="33"/>
      <c r="I318" s="33"/>
      <c r="J318" s="33"/>
      <c r="K318" s="33"/>
      <c r="L318" s="33"/>
      <c r="M318" s="103"/>
      <c r="N318" s="8"/>
      <c r="Q318" s="61"/>
      <c r="R318" s="78"/>
    </row>
    <row r="319" spans="1:18" ht="15" x14ac:dyDescent="0.25">
      <c r="B319" s="5" t="s">
        <v>141</v>
      </c>
      <c r="C319" s="51" t="s">
        <v>196</v>
      </c>
      <c r="D319" s="23"/>
      <c r="E319" s="23"/>
      <c r="F319" s="23"/>
      <c r="G319" s="23"/>
      <c r="H319" s="23"/>
      <c r="I319" s="23"/>
      <c r="J319" s="23"/>
      <c r="K319" s="23"/>
      <c r="L319" s="23"/>
      <c r="M319" s="104"/>
      <c r="N319" s="8"/>
      <c r="R319" s="78"/>
    </row>
    <row r="320" spans="1:18" ht="15" x14ac:dyDescent="0.25">
      <c r="B320" s="5">
        <v>11001</v>
      </c>
      <c r="C320" s="4" t="s">
        <v>165</v>
      </c>
      <c r="D320" s="23"/>
      <c r="E320" s="23"/>
      <c r="H320" s="23"/>
      <c r="I320" s="23"/>
      <c r="J320" s="23"/>
      <c r="K320" s="23"/>
      <c r="L320" s="23"/>
      <c r="M320" s="104"/>
      <c r="N320" s="8"/>
      <c r="R320" s="78"/>
    </row>
    <row r="321" spans="1:18" ht="15" x14ac:dyDescent="0.25">
      <c r="B321" s="18">
        <v>3</v>
      </c>
      <c r="C321" s="19" t="s">
        <v>5</v>
      </c>
      <c r="D321" s="20" t="e">
        <f>D322+#REF!</f>
        <v>#REF!</v>
      </c>
      <c r="E321" s="20" t="e">
        <f>E322+#REF!</f>
        <v>#REF!</v>
      </c>
      <c r="F321" s="20">
        <f t="shared" ref="F321:O321" si="235">F322</f>
        <v>0</v>
      </c>
      <c r="G321" s="20">
        <f t="shared" si="235"/>
        <v>0</v>
      </c>
      <c r="H321" s="20">
        <f t="shared" si="235"/>
        <v>5400</v>
      </c>
      <c r="I321" s="20">
        <f t="shared" si="235"/>
        <v>716.70316543898059</v>
      </c>
      <c r="J321" s="20">
        <f t="shared" si="235"/>
        <v>16003.278000000002</v>
      </c>
      <c r="K321" s="20">
        <f t="shared" si="235"/>
        <v>2124</v>
      </c>
      <c r="L321" s="20">
        <f>L322+L325</f>
        <v>2124</v>
      </c>
      <c r="M321" s="20">
        <f>M322+M325</f>
        <v>1070.9100000000001</v>
      </c>
      <c r="N321" s="20">
        <f t="shared" si="235"/>
        <v>0</v>
      </c>
      <c r="O321" s="20">
        <f t="shared" si="235"/>
        <v>0</v>
      </c>
      <c r="R321" s="78"/>
    </row>
    <row r="322" spans="1:18" ht="15" x14ac:dyDescent="0.25">
      <c r="B322" s="83">
        <v>31</v>
      </c>
      <c r="C322" s="81" t="s">
        <v>6</v>
      </c>
      <c r="D322" s="45">
        <f t="shared" ref="D322:K322" si="236">SUM(D323:D324)</f>
        <v>1200</v>
      </c>
      <c r="E322" s="45">
        <f t="shared" si="236"/>
        <v>1200</v>
      </c>
      <c r="F322" s="45">
        <f t="shared" si="236"/>
        <v>0</v>
      </c>
      <c r="G322" s="45">
        <f t="shared" si="236"/>
        <v>0</v>
      </c>
      <c r="H322" s="45">
        <f t="shared" si="236"/>
        <v>5400</v>
      </c>
      <c r="I322" s="45">
        <f t="shared" si="236"/>
        <v>716.70316543898059</v>
      </c>
      <c r="J322" s="45">
        <f t="shared" ref="J322" si="237">SUM(J323:J324)</f>
        <v>16003.278000000002</v>
      </c>
      <c r="K322" s="45">
        <f t="shared" si="236"/>
        <v>2124</v>
      </c>
      <c r="L322" s="45">
        <f t="shared" ref="L322:M322" si="238">SUM(L323:L324)</f>
        <v>0</v>
      </c>
      <c r="M322" s="45">
        <f t="shared" si="238"/>
        <v>0</v>
      </c>
      <c r="N322" s="47"/>
      <c r="O322" s="47"/>
      <c r="R322" s="78"/>
    </row>
    <row r="323" spans="1:18" hidden="1" x14ac:dyDescent="0.2">
      <c r="B323" s="38">
        <v>311</v>
      </c>
      <c r="C323" s="39" t="s">
        <v>7</v>
      </c>
      <c r="D323" s="13">
        <v>1030.04</v>
      </c>
      <c r="E323" s="13">
        <v>1030.04</v>
      </c>
      <c r="F323" s="13"/>
      <c r="G323" s="13">
        <f t="shared" ref="G323:G324" si="239">F323/7.5345</f>
        <v>0</v>
      </c>
      <c r="H323" s="13">
        <v>4635.1899999999996</v>
      </c>
      <c r="I323" s="13">
        <f>H323/7.5345</f>
        <v>615.19543433539047</v>
      </c>
      <c r="J323" s="34">
        <f t="shared" ref="J323:J324" si="240">K323*7.5345</f>
        <v>13736.749710000002</v>
      </c>
      <c r="K323" s="34">
        <v>1823.18</v>
      </c>
      <c r="L323" s="34">
        <v>0</v>
      </c>
      <c r="M323" s="34">
        <v>0</v>
      </c>
      <c r="N323" s="86"/>
      <c r="O323" s="87"/>
      <c r="R323" s="78"/>
    </row>
    <row r="324" spans="1:18" hidden="1" x14ac:dyDescent="0.2">
      <c r="B324" s="38">
        <v>313</v>
      </c>
      <c r="C324" s="39" t="s">
        <v>8</v>
      </c>
      <c r="D324" s="13">
        <v>169.96</v>
      </c>
      <c r="E324" s="13">
        <v>169.96</v>
      </c>
      <c r="F324" s="13"/>
      <c r="G324" s="13">
        <f t="shared" si="239"/>
        <v>0</v>
      </c>
      <c r="H324" s="13">
        <v>764.81</v>
      </c>
      <c r="I324" s="13">
        <f>H324/7.5345</f>
        <v>101.50773110359015</v>
      </c>
      <c r="J324" s="34">
        <f t="shared" si="240"/>
        <v>2266.5282900000002</v>
      </c>
      <c r="K324" s="34">
        <v>300.82</v>
      </c>
      <c r="L324" s="34">
        <v>0</v>
      </c>
      <c r="M324" s="34">
        <v>0</v>
      </c>
      <c r="N324" s="86"/>
      <c r="O324" s="87"/>
      <c r="R324" s="78"/>
    </row>
    <row r="325" spans="1:18" ht="15" x14ac:dyDescent="0.25">
      <c r="B325" s="83">
        <v>32</v>
      </c>
      <c r="C325" s="81" t="s">
        <v>9</v>
      </c>
      <c r="D325" s="23"/>
      <c r="E325" s="23"/>
      <c r="F325" s="23"/>
      <c r="G325" s="23"/>
      <c r="H325" s="23"/>
      <c r="I325" s="23"/>
      <c r="J325" s="46"/>
      <c r="K325" s="45">
        <f t="shared" ref="K325:L325" si="241">SUM(K326:K327)</f>
        <v>0</v>
      </c>
      <c r="L325" s="45">
        <f t="shared" si="241"/>
        <v>2124</v>
      </c>
      <c r="M325" s="45">
        <f t="shared" ref="M325" si="242">SUM(M326:M327)</f>
        <v>1070.9100000000001</v>
      </c>
      <c r="N325" s="86"/>
      <c r="O325" s="87"/>
      <c r="R325" s="78"/>
    </row>
    <row r="326" spans="1:18" hidden="1" x14ac:dyDescent="0.2">
      <c r="B326" s="38">
        <v>323</v>
      </c>
      <c r="C326" s="39" t="s">
        <v>12</v>
      </c>
      <c r="D326" s="23"/>
      <c r="E326" s="23"/>
      <c r="F326" s="23"/>
      <c r="G326" s="23"/>
      <c r="H326" s="23"/>
      <c r="I326" s="23"/>
      <c r="J326" s="46"/>
      <c r="K326" s="34"/>
      <c r="L326" s="34">
        <v>2124</v>
      </c>
      <c r="M326" s="102">
        <v>1070.9100000000001</v>
      </c>
      <c r="N326" s="86"/>
      <c r="O326" s="87"/>
      <c r="R326" s="78"/>
    </row>
    <row r="327" spans="1:18" ht="15" x14ac:dyDescent="0.25">
      <c r="B327" s="4" t="s">
        <v>127</v>
      </c>
      <c r="C327" s="51" t="s">
        <v>197</v>
      </c>
      <c r="D327" s="33"/>
      <c r="E327" s="33"/>
      <c r="F327" s="33"/>
      <c r="G327" s="33"/>
      <c r="H327" s="33"/>
      <c r="I327" s="33"/>
      <c r="J327" s="33"/>
      <c r="K327" s="33"/>
      <c r="L327" s="33"/>
      <c r="M327" s="103"/>
      <c r="R327" s="78"/>
    </row>
    <row r="328" spans="1:18" x14ac:dyDescent="0.2">
      <c r="B328" s="5">
        <v>53060</v>
      </c>
      <c r="C328" s="51" t="s">
        <v>198</v>
      </c>
      <c r="D328" s="23"/>
      <c r="E328" s="23"/>
      <c r="H328" s="23"/>
      <c r="I328" s="23"/>
      <c r="J328" s="23"/>
      <c r="K328" s="23"/>
      <c r="L328" s="23"/>
      <c r="M328" s="104"/>
      <c r="R328" s="78"/>
    </row>
    <row r="329" spans="1:18" ht="15" x14ac:dyDescent="0.25">
      <c r="B329" s="18">
        <v>3</v>
      </c>
      <c r="C329" s="19" t="s">
        <v>5</v>
      </c>
      <c r="D329" s="20">
        <f t="shared" ref="D329:O329" si="243">D330</f>
        <v>1404</v>
      </c>
      <c r="E329" s="20">
        <f t="shared" si="243"/>
        <v>945</v>
      </c>
      <c r="F329" s="20">
        <f t="shared" si="243"/>
        <v>945</v>
      </c>
      <c r="G329" s="20">
        <f t="shared" si="243"/>
        <v>125.42305395182161</v>
      </c>
      <c r="H329" s="20">
        <f t="shared" si="243"/>
        <v>1404</v>
      </c>
      <c r="I329" s="20">
        <f t="shared" si="243"/>
        <v>186.34282301413498</v>
      </c>
      <c r="J329" s="20">
        <f t="shared" si="243"/>
        <v>1404</v>
      </c>
      <c r="K329" s="20">
        <f t="shared" si="243"/>
        <v>186.34</v>
      </c>
      <c r="L329" s="20">
        <f t="shared" si="243"/>
        <v>186.34</v>
      </c>
      <c r="M329" s="20">
        <f t="shared" si="243"/>
        <v>128</v>
      </c>
      <c r="N329" s="20">
        <f t="shared" si="243"/>
        <v>186.34</v>
      </c>
      <c r="O329" s="20">
        <f t="shared" si="243"/>
        <v>186.34</v>
      </c>
      <c r="R329" s="78"/>
    </row>
    <row r="330" spans="1:18" ht="15" x14ac:dyDescent="0.25">
      <c r="A330" s="82"/>
      <c r="B330" s="83">
        <v>37</v>
      </c>
      <c r="C330" s="81" t="s">
        <v>119</v>
      </c>
      <c r="D330" s="45">
        <f t="shared" ref="D330:M330" si="244">SUM(D331)</f>
        <v>1404</v>
      </c>
      <c r="E330" s="45">
        <f t="shared" si="244"/>
        <v>945</v>
      </c>
      <c r="F330" s="45">
        <f t="shared" si="244"/>
        <v>945</v>
      </c>
      <c r="G330" s="45">
        <f t="shared" si="244"/>
        <v>125.42305395182161</v>
      </c>
      <c r="H330" s="45">
        <f t="shared" si="244"/>
        <v>1404</v>
      </c>
      <c r="I330" s="45">
        <f t="shared" si="244"/>
        <v>186.34282301413498</v>
      </c>
      <c r="J330" s="45">
        <f t="shared" si="244"/>
        <v>1404</v>
      </c>
      <c r="K330" s="45">
        <f t="shared" si="244"/>
        <v>186.34</v>
      </c>
      <c r="L330" s="45">
        <f t="shared" si="244"/>
        <v>186.34</v>
      </c>
      <c r="M330" s="45">
        <f t="shared" si="244"/>
        <v>128</v>
      </c>
      <c r="N330" s="47">
        <v>186.34</v>
      </c>
      <c r="O330" s="47">
        <f>N330</f>
        <v>186.34</v>
      </c>
      <c r="R330" s="78"/>
    </row>
    <row r="331" spans="1:18" hidden="1" x14ac:dyDescent="0.2">
      <c r="B331" s="38">
        <v>372</v>
      </c>
      <c r="C331" s="10" t="s">
        <v>55</v>
      </c>
      <c r="D331" s="13">
        <v>1404</v>
      </c>
      <c r="E331" s="13">
        <v>945</v>
      </c>
      <c r="F331" s="13">
        <v>945</v>
      </c>
      <c r="G331" s="13">
        <f>F331/7.5345</f>
        <v>125.42305395182161</v>
      </c>
      <c r="H331" s="13">
        <v>1404</v>
      </c>
      <c r="I331" s="13">
        <f>H331/7.5345</f>
        <v>186.34282301413498</v>
      </c>
      <c r="J331" s="34">
        <v>1404</v>
      </c>
      <c r="K331" s="34">
        <v>186.34</v>
      </c>
      <c r="L331" s="34">
        <v>186.34</v>
      </c>
      <c r="M331" s="102">
        <v>128</v>
      </c>
      <c r="R331" s="78"/>
    </row>
    <row r="332" spans="1:18" ht="15" x14ac:dyDescent="0.25">
      <c r="B332" s="5" t="s">
        <v>223</v>
      </c>
      <c r="C332" s="51" t="s">
        <v>224</v>
      </c>
      <c r="D332" s="33"/>
      <c r="E332" s="33"/>
      <c r="F332" s="33"/>
      <c r="G332" s="33"/>
      <c r="H332" s="33"/>
      <c r="I332" s="33"/>
      <c r="J332" s="49"/>
      <c r="K332" s="33"/>
      <c r="L332" s="33"/>
      <c r="M332" s="103"/>
      <c r="N332" s="49"/>
      <c r="O332" s="49"/>
      <c r="R332" s="78"/>
    </row>
    <row r="333" spans="1:18" ht="15" x14ac:dyDescent="0.25">
      <c r="B333" s="5">
        <v>53082</v>
      </c>
      <c r="C333" s="4" t="s">
        <v>157</v>
      </c>
      <c r="D333" s="33"/>
      <c r="E333" s="33"/>
      <c r="F333" s="33"/>
      <c r="G333" s="33"/>
      <c r="H333" s="33"/>
      <c r="I333" s="33"/>
      <c r="J333" s="49"/>
      <c r="K333" s="33"/>
      <c r="L333" s="33"/>
      <c r="M333" s="103"/>
      <c r="N333" s="49"/>
      <c r="O333" s="49"/>
      <c r="R333" s="78"/>
    </row>
    <row r="334" spans="1:18" ht="15" x14ac:dyDescent="0.25">
      <c r="B334" s="18">
        <v>3</v>
      </c>
      <c r="C334" s="19" t="s">
        <v>5</v>
      </c>
      <c r="D334" s="33"/>
      <c r="E334" s="33"/>
      <c r="F334" s="33"/>
      <c r="G334" s="33"/>
      <c r="H334" s="33"/>
      <c r="I334" s="33"/>
      <c r="J334" s="49"/>
      <c r="K334" s="20">
        <f t="shared" ref="K334:N334" si="245">K335</f>
        <v>0</v>
      </c>
      <c r="L334" s="20">
        <f t="shared" si="245"/>
        <v>50000</v>
      </c>
      <c r="M334" s="20">
        <f t="shared" si="245"/>
        <v>59000</v>
      </c>
      <c r="N334" s="20">
        <f t="shared" si="245"/>
        <v>0</v>
      </c>
      <c r="O334" s="20">
        <f>N334</f>
        <v>0</v>
      </c>
      <c r="R334" s="78"/>
    </row>
    <row r="335" spans="1:18" ht="15" x14ac:dyDescent="0.25">
      <c r="B335" s="83">
        <v>32</v>
      </c>
      <c r="C335" s="81" t="s">
        <v>9</v>
      </c>
      <c r="D335" s="33"/>
      <c r="E335" s="33"/>
      <c r="F335" s="33"/>
      <c r="G335" s="33"/>
      <c r="H335" s="33"/>
      <c r="I335" s="33"/>
      <c r="J335" s="49"/>
      <c r="K335" s="45"/>
      <c r="L335" s="45">
        <v>50000</v>
      </c>
      <c r="M335" s="45">
        <v>59000</v>
      </c>
      <c r="N335" s="47">
        <v>0</v>
      </c>
      <c r="O335" s="47">
        <f>N335</f>
        <v>0</v>
      </c>
      <c r="R335" s="78"/>
    </row>
    <row r="336" spans="1:18" ht="15" x14ac:dyDescent="0.25">
      <c r="B336" s="5" t="s">
        <v>225</v>
      </c>
      <c r="C336" s="51" t="s">
        <v>226</v>
      </c>
      <c r="D336" s="33"/>
      <c r="E336" s="33"/>
      <c r="F336" s="33"/>
      <c r="G336" s="33"/>
      <c r="H336" s="33"/>
      <c r="I336" s="33"/>
      <c r="J336" s="49"/>
      <c r="K336" s="33"/>
      <c r="L336" s="33"/>
      <c r="M336" s="103"/>
      <c r="N336" s="49"/>
      <c r="O336" s="49"/>
      <c r="R336" s="78"/>
    </row>
    <row r="337" spans="2:18" ht="15" x14ac:dyDescent="0.25">
      <c r="B337" s="5">
        <v>53082</v>
      </c>
      <c r="C337" s="4" t="s">
        <v>157</v>
      </c>
      <c r="D337" s="33"/>
      <c r="E337" s="33"/>
      <c r="F337" s="33"/>
      <c r="G337" s="33"/>
      <c r="H337" s="33"/>
      <c r="I337" s="33"/>
      <c r="J337" s="49"/>
      <c r="K337" s="33"/>
      <c r="L337" s="33"/>
      <c r="M337" s="103"/>
      <c r="N337" s="49"/>
      <c r="O337" s="49"/>
      <c r="R337" s="78"/>
    </row>
    <row r="338" spans="2:18" ht="15" x14ac:dyDescent="0.25">
      <c r="B338" s="18">
        <v>3</v>
      </c>
      <c r="C338" s="19" t="s">
        <v>5</v>
      </c>
      <c r="D338" s="33"/>
      <c r="E338" s="33"/>
      <c r="F338" s="33"/>
      <c r="G338" s="33"/>
      <c r="H338" s="33"/>
      <c r="I338" s="33"/>
      <c r="J338" s="49"/>
      <c r="K338" s="20">
        <f t="shared" ref="K338:N338" si="246">K339</f>
        <v>0</v>
      </c>
      <c r="L338" s="20">
        <f t="shared" si="246"/>
        <v>713.6</v>
      </c>
      <c r="M338" s="20">
        <f t="shared" si="246"/>
        <v>712.25</v>
      </c>
      <c r="N338" s="20">
        <f t="shared" si="246"/>
        <v>0</v>
      </c>
      <c r="O338" s="20">
        <f>N338</f>
        <v>0</v>
      </c>
      <c r="R338" s="78"/>
    </row>
    <row r="339" spans="2:18" ht="15" x14ac:dyDescent="0.25">
      <c r="B339" s="83">
        <v>38</v>
      </c>
      <c r="C339" s="81" t="s">
        <v>227</v>
      </c>
      <c r="D339" s="33"/>
      <c r="E339" s="33"/>
      <c r="F339" s="33"/>
      <c r="G339" s="33"/>
      <c r="H339" s="33"/>
      <c r="I339" s="33"/>
      <c r="J339" s="49"/>
      <c r="K339" s="45"/>
      <c r="L339" s="45">
        <v>713.6</v>
      </c>
      <c r="M339" s="45">
        <v>712.25</v>
      </c>
      <c r="N339" s="47">
        <v>0</v>
      </c>
      <c r="O339" s="47">
        <f>N339</f>
        <v>0</v>
      </c>
      <c r="R339" s="78"/>
    </row>
    <row r="340" spans="2:18" ht="14.25" customHeight="1" x14ac:dyDescent="0.2">
      <c r="B340" s="90"/>
      <c r="C340" s="91"/>
      <c r="D340" s="48"/>
      <c r="E340" s="48"/>
      <c r="F340" s="48"/>
      <c r="G340" s="48"/>
      <c r="H340" s="48"/>
      <c r="I340" s="48"/>
      <c r="J340" s="48"/>
      <c r="K340" s="48"/>
      <c r="L340" s="48"/>
      <c r="M340" s="109"/>
      <c r="R340" s="78"/>
    </row>
    <row r="341" spans="2:18" ht="14.25" customHeight="1" x14ac:dyDescent="0.25">
      <c r="B341" s="77">
        <v>2401</v>
      </c>
      <c r="C341" s="2" t="s">
        <v>230</v>
      </c>
      <c r="D341" s="6"/>
      <c r="E341" s="6"/>
      <c r="F341" s="6"/>
      <c r="G341" s="6"/>
      <c r="H341" s="6"/>
      <c r="I341" s="6"/>
      <c r="J341" s="6"/>
      <c r="K341" s="6"/>
      <c r="L341" s="6"/>
      <c r="M341" s="98"/>
      <c r="R341" s="78"/>
    </row>
    <row r="342" spans="2:18" ht="14.25" customHeight="1" x14ac:dyDescent="0.2">
      <c r="B342" s="4" t="s">
        <v>99</v>
      </c>
      <c r="C342" s="4" t="s">
        <v>229</v>
      </c>
      <c r="D342" s="6"/>
      <c r="E342" s="6"/>
      <c r="F342" s="6"/>
      <c r="G342" s="6"/>
      <c r="H342" s="6"/>
      <c r="I342" s="6"/>
      <c r="J342" s="6"/>
      <c r="K342" s="6"/>
      <c r="L342" s="6"/>
      <c r="M342" s="98"/>
      <c r="R342" s="78"/>
    </row>
    <row r="343" spans="2:18" ht="14.25" customHeight="1" x14ac:dyDescent="0.2">
      <c r="B343" s="5">
        <v>48005</v>
      </c>
      <c r="C343" s="4" t="s">
        <v>228</v>
      </c>
      <c r="D343" s="6"/>
      <c r="E343" s="6"/>
      <c r="F343" s="6"/>
      <c r="G343" s="6"/>
      <c r="H343" s="6"/>
      <c r="I343" s="6"/>
      <c r="J343" s="6"/>
      <c r="K343" s="6"/>
      <c r="L343" s="6"/>
      <c r="M343" s="98"/>
      <c r="Q343" s="4"/>
    </row>
    <row r="344" spans="2:18" ht="15" customHeight="1" x14ac:dyDescent="0.25">
      <c r="B344" s="18">
        <v>3</v>
      </c>
      <c r="C344" s="19" t="s">
        <v>5</v>
      </c>
      <c r="D344" s="20">
        <f t="shared" ref="D344:M344" si="247">D345</f>
        <v>0</v>
      </c>
      <c r="E344" s="20">
        <f t="shared" si="247"/>
        <v>85862.38</v>
      </c>
      <c r="F344" s="20">
        <f t="shared" si="247"/>
        <v>0</v>
      </c>
      <c r="G344" s="20">
        <f t="shared" si="247"/>
        <v>0</v>
      </c>
      <c r="H344" s="20">
        <f t="shared" si="247"/>
        <v>0</v>
      </c>
      <c r="I344" s="20">
        <f t="shared" si="247"/>
        <v>0</v>
      </c>
      <c r="J344" s="20">
        <f t="shared" si="247"/>
        <v>0</v>
      </c>
      <c r="K344" s="20">
        <f t="shared" si="247"/>
        <v>0</v>
      </c>
      <c r="L344" s="20">
        <f t="shared" si="247"/>
        <v>5173.95</v>
      </c>
      <c r="M344" s="20">
        <f t="shared" si="247"/>
        <v>635.84</v>
      </c>
      <c r="R344" s="78"/>
    </row>
    <row r="345" spans="2:18" ht="15" customHeight="1" x14ac:dyDescent="0.25">
      <c r="B345" s="79">
        <v>32</v>
      </c>
      <c r="C345" s="80" t="s">
        <v>9</v>
      </c>
      <c r="D345" s="47">
        <f>SUM(D347:D347)</f>
        <v>0</v>
      </c>
      <c r="E345" s="47">
        <f t="shared" ref="E345:K345" si="248">SUM(E346:E347)</f>
        <v>85862.38</v>
      </c>
      <c r="F345" s="47">
        <f t="shared" si="248"/>
        <v>0</v>
      </c>
      <c r="G345" s="47">
        <f t="shared" si="248"/>
        <v>0</v>
      </c>
      <c r="H345" s="47">
        <f t="shared" si="248"/>
        <v>0</v>
      </c>
      <c r="I345" s="47">
        <f t="shared" si="248"/>
        <v>0</v>
      </c>
      <c r="J345" s="47">
        <f t="shared" ref="J345" si="249">SUM(J346:J347)</f>
        <v>0</v>
      </c>
      <c r="K345" s="47">
        <f t="shared" si="248"/>
        <v>0</v>
      </c>
      <c r="L345" s="47">
        <f t="shared" ref="L345:M345" si="250">SUM(L346:L347)</f>
        <v>5173.95</v>
      </c>
      <c r="M345" s="47">
        <f t="shared" si="250"/>
        <v>635.84</v>
      </c>
      <c r="R345" s="78"/>
    </row>
    <row r="346" spans="2:18" ht="14.25" hidden="1" customHeight="1" x14ac:dyDescent="0.2">
      <c r="B346" s="9">
        <v>322</v>
      </c>
      <c r="C346" s="10" t="s">
        <v>11</v>
      </c>
      <c r="D346" s="34"/>
      <c r="E346" s="34">
        <v>3590</v>
      </c>
      <c r="F346" s="34"/>
      <c r="G346" s="34"/>
      <c r="H346" s="34"/>
      <c r="I346" s="34"/>
      <c r="J346" s="34"/>
      <c r="K346" s="34"/>
      <c r="L346" s="34"/>
      <c r="M346" s="102"/>
      <c r="R346" s="78"/>
    </row>
    <row r="347" spans="2:18" ht="14.25" hidden="1" customHeight="1" x14ac:dyDescent="0.2">
      <c r="B347" s="9">
        <v>323</v>
      </c>
      <c r="C347" s="10" t="s">
        <v>12</v>
      </c>
      <c r="D347" s="34"/>
      <c r="E347" s="34">
        <v>82272.38</v>
      </c>
      <c r="F347" s="34"/>
      <c r="G347" s="34"/>
      <c r="H347" s="34"/>
      <c r="I347" s="34"/>
      <c r="J347" s="34"/>
      <c r="K347" s="34"/>
      <c r="L347" s="34">
        <v>5173.95</v>
      </c>
      <c r="M347" s="102">
        <v>635.84</v>
      </c>
      <c r="R347" s="78"/>
    </row>
    <row r="348" spans="2:18" ht="14.25" customHeight="1" x14ac:dyDescent="0.2">
      <c r="B348" s="4" t="s">
        <v>97</v>
      </c>
      <c r="C348" s="4" t="s">
        <v>199</v>
      </c>
      <c r="D348" s="6"/>
      <c r="E348" s="6"/>
      <c r="F348" s="6"/>
      <c r="G348" s="6"/>
      <c r="H348" s="6"/>
      <c r="I348" s="6"/>
      <c r="J348" s="6"/>
      <c r="K348" s="6"/>
      <c r="L348" s="6"/>
      <c r="M348" s="98"/>
      <c r="R348" s="78"/>
    </row>
    <row r="349" spans="2:18" ht="14.25" customHeight="1" x14ac:dyDescent="0.2">
      <c r="B349" s="5">
        <v>11001</v>
      </c>
      <c r="C349" s="4" t="s">
        <v>165</v>
      </c>
      <c r="D349" s="6"/>
      <c r="E349" s="6"/>
      <c r="H349" s="6"/>
      <c r="I349" s="6"/>
      <c r="J349" s="6"/>
      <c r="K349" s="6"/>
      <c r="L349" s="6"/>
      <c r="M349" s="98"/>
      <c r="R349" s="78"/>
    </row>
    <row r="350" spans="2:18" ht="15" customHeight="1" x14ac:dyDescent="0.25">
      <c r="B350" s="18">
        <v>3</v>
      </c>
      <c r="C350" s="19" t="s">
        <v>5</v>
      </c>
      <c r="D350" s="20">
        <f t="shared" ref="D350:M350" si="251">D351</f>
        <v>0</v>
      </c>
      <c r="E350" s="20">
        <f t="shared" si="251"/>
        <v>0</v>
      </c>
      <c r="F350" s="20">
        <f t="shared" si="251"/>
        <v>0</v>
      </c>
      <c r="G350" s="20">
        <f t="shared" si="251"/>
        <v>0</v>
      </c>
      <c r="H350" s="20">
        <f t="shared" si="251"/>
        <v>0</v>
      </c>
      <c r="I350" s="20">
        <f t="shared" si="251"/>
        <v>0</v>
      </c>
      <c r="J350" s="20">
        <f t="shared" si="251"/>
        <v>0</v>
      </c>
      <c r="K350" s="20">
        <f t="shared" si="251"/>
        <v>0</v>
      </c>
      <c r="L350" s="20">
        <f t="shared" si="251"/>
        <v>40000</v>
      </c>
      <c r="M350" s="20">
        <f t="shared" si="251"/>
        <v>40000</v>
      </c>
      <c r="R350" s="78"/>
    </row>
    <row r="351" spans="2:18" ht="15" customHeight="1" x14ac:dyDescent="0.25">
      <c r="B351" s="79">
        <v>32</v>
      </c>
      <c r="C351" s="80" t="s">
        <v>9</v>
      </c>
      <c r="D351" s="47">
        <f t="shared" ref="D351:K351" si="252">SUM(D355:D355)</f>
        <v>0</v>
      </c>
      <c r="E351" s="47">
        <f t="shared" si="252"/>
        <v>0</v>
      </c>
      <c r="F351" s="47">
        <f t="shared" si="252"/>
        <v>0</v>
      </c>
      <c r="G351" s="47">
        <f t="shared" si="252"/>
        <v>0</v>
      </c>
      <c r="H351" s="47">
        <f t="shared" si="252"/>
        <v>0</v>
      </c>
      <c r="I351" s="47">
        <f t="shared" si="252"/>
        <v>0</v>
      </c>
      <c r="J351" s="47">
        <f t="shared" si="252"/>
        <v>0</v>
      </c>
      <c r="K351" s="47">
        <f t="shared" si="252"/>
        <v>0</v>
      </c>
      <c r="L351" s="47">
        <v>40000</v>
      </c>
      <c r="M351" s="47">
        <v>40000</v>
      </c>
      <c r="R351" s="78"/>
    </row>
    <row r="352" spans="2:18" ht="15" customHeight="1" x14ac:dyDescent="0.25">
      <c r="B352" s="5">
        <v>55291</v>
      </c>
      <c r="C352" s="51" t="s">
        <v>169</v>
      </c>
      <c r="D352" s="49"/>
      <c r="E352" s="49"/>
      <c r="F352" s="49"/>
      <c r="G352" s="49"/>
      <c r="H352" s="49"/>
      <c r="I352" s="49"/>
      <c r="J352" s="49"/>
      <c r="K352" s="49"/>
      <c r="L352" s="49"/>
      <c r="M352" s="107"/>
      <c r="R352" s="78"/>
    </row>
    <row r="353" spans="1:18" ht="15" customHeight="1" x14ac:dyDescent="0.25">
      <c r="B353" s="18">
        <v>3</v>
      </c>
      <c r="C353" s="19" t="s">
        <v>5</v>
      </c>
      <c r="D353" s="20">
        <f t="shared" ref="D353:M353" si="253">D354</f>
        <v>0</v>
      </c>
      <c r="E353" s="20">
        <f t="shared" si="253"/>
        <v>0</v>
      </c>
      <c r="F353" s="20">
        <f t="shared" si="253"/>
        <v>0</v>
      </c>
      <c r="G353" s="20">
        <f t="shared" si="253"/>
        <v>0</v>
      </c>
      <c r="H353" s="20">
        <f t="shared" si="253"/>
        <v>0</v>
      </c>
      <c r="I353" s="20">
        <f t="shared" si="253"/>
        <v>0</v>
      </c>
      <c r="J353" s="20">
        <f t="shared" si="253"/>
        <v>0</v>
      </c>
      <c r="K353" s="20">
        <f t="shared" si="253"/>
        <v>0</v>
      </c>
      <c r="L353" s="20">
        <f t="shared" si="253"/>
        <v>40000</v>
      </c>
      <c r="M353" s="20">
        <f t="shared" si="253"/>
        <v>39000</v>
      </c>
      <c r="R353" s="78"/>
    </row>
    <row r="354" spans="1:18" ht="15" customHeight="1" x14ac:dyDescent="0.25">
      <c r="B354" s="79">
        <v>32</v>
      </c>
      <c r="C354" s="80" t="s">
        <v>9</v>
      </c>
      <c r="D354" s="47">
        <f t="shared" ref="D354" si="254">SUM(D358:D358)</f>
        <v>0</v>
      </c>
      <c r="E354" s="47">
        <f t="shared" ref="E354" si="255">SUM(E358:E358)</f>
        <v>0</v>
      </c>
      <c r="F354" s="47">
        <f t="shared" ref="F354" si="256">SUM(F358:F358)</f>
        <v>0</v>
      </c>
      <c r="G354" s="47">
        <f t="shared" ref="G354" si="257">SUM(G358:G358)</f>
        <v>0</v>
      </c>
      <c r="H354" s="47">
        <f t="shared" ref="H354" si="258">SUM(H358:H358)</f>
        <v>0</v>
      </c>
      <c r="I354" s="47">
        <f t="shared" ref="I354" si="259">SUM(I358:I358)</f>
        <v>0</v>
      </c>
      <c r="J354" s="47">
        <f t="shared" ref="J354" si="260">SUM(J358:J358)</f>
        <v>0</v>
      </c>
      <c r="K354" s="47">
        <f t="shared" ref="K354" si="261">SUM(K358:K358)</f>
        <v>0</v>
      </c>
      <c r="L354" s="47">
        <v>40000</v>
      </c>
      <c r="M354" s="47">
        <v>39000</v>
      </c>
      <c r="R354" s="78"/>
    </row>
    <row r="355" spans="1:18" ht="14.25" customHeight="1" x14ac:dyDescent="0.2">
      <c r="B355" s="17"/>
      <c r="C355" s="11"/>
      <c r="D355" s="46"/>
      <c r="E355" s="46"/>
      <c r="F355" s="46"/>
      <c r="G355" s="46"/>
      <c r="H355" s="46"/>
      <c r="I355" s="46"/>
      <c r="J355" s="46"/>
      <c r="K355" s="46"/>
      <c r="L355" s="46"/>
      <c r="M355" s="106"/>
      <c r="R355" s="78"/>
    </row>
    <row r="356" spans="1:18" ht="14.25" customHeight="1" x14ac:dyDescent="0.25">
      <c r="B356" s="77">
        <v>2403</v>
      </c>
      <c r="C356" s="2" t="s">
        <v>231</v>
      </c>
      <c r="D356" s="6"/>
      <c r="E356" s="6"/>
      <c r="F356" s="6"/>
      <c r="G356" s="6"/>
      <c r="H356" s="6"/>
      <c r="I356" s="6"/>
      <c r="J356" s="6"/>
      <c r="K356" s="6"/>
      <c r="L356" s="6"/>
      <c r="M356" s="98"/>
      <c r="R356" s="78"/>
    </row>
    <row r="357" spans="1:18" ht="14.25" customHeight="1" x14ac:dyDescent="0.2">
      <c r="B357" s="4" t="s">
        <v>132</v>
      </c>
      <c r="C357" s="4" t="s">
        <v>232</v>
      </c>
      <c r="D357" s="6"/>
      <c r="E357" s="6"/>
      <c r="F357" s="6"/>
      <c r="G357" s="6"/>
      <c r="H357" s="6"/>
      <c r="I357" s="6"/>
      <c r="J357" s="6"/>
      <c r="K357" s="6"/>
      <c r="L357" s="6"/>
      <c r="M357" s="98"/>
      <c r="R357" s="78"/>
    </row>
    <row r="358" spans="1:18" ht="15" customHeight="1" x14ac:dyDescent="0.25">
      <c r="B358" s="5">
        <v>48006</v>
      </c>
      <c r="C358" s="4" t="s">
        <v>233</v>
      </c>
      <c r="D358" s="33"/>
      <c r="E358" s="33"/>
      <c r="F358" s="33"/>
      <c r="G358" s="33"/>
      <c r="H358" s="33"/>
      <c r="I358" s="33"/>
      <c r="J358" s="33"/>
      <c r="K358" s="33"/>
      <c r="L358" s="33"/>
      <c r="M358" s="103"/>
      <c r="R358" s="78"/>
    </row>
    <row r="359" spans="1:18" ht="15" customHeight="1" x14ac:dyDescent="0.25">
      <c r="B359" s="18">
        <v>4</v>
      </c>
      <c r="C359" s="19" t="s">
        <v>13</v>
      </c>
      <c r="D359" s="20" t="e">
        <f>D360+#REF!</f>
        <v>#REF!</v>
      </c>
      <c r="E359" s="20" t="e">
        <f>E360+#REF!</f>
        <v>#REF!</v>
      </c>
      <c r="F359" s="20">
        <f>F360</f>
        <v>0</v>
      </c>
      <c r="G359" s="20">
        <f t="shared" ref="G359:M359" si="262">G360</f>
        <v>0</v>
      </c>
      <c r="H359" s="20">
        <f t="shared" si="262"/>
        <v>0</v>
      </c>
      <c r="I359" s="20">
        <f t="shared" si="262"/>
        <v>0</v>
      </c>
      <c r="J359" s="20">
        <f t="shared" si="262"/>
        <v>0</v>
      </c>
      <c r="K359" s="20">
        <f t="shared" si="262"/>
        <v>0</v>
      </c>
      <c r="L359" s="20">
        <f t="shared" si="262"/>
        <v>1000</v>
      </c>
      <c r="M359" s="20">
        <f t="shared" si="262"/>
        <v>1000</v>
      </c>
      <c r="N359" s="33"/>
      <c r="O359" s="33"/>
      <c r="R359" s="78"/>
    </row>
    <row r="360" spans="1:18" ht="15" customHeight="1" x14ac:dyDescent="0.25">
      <c r="B360" s="79">
        <v>45</v>
      </c>
      <c r="C360" s="80" t="s">
        <v>234</v>
      </c>
      <c r="D360" s="47">
        <f t="shared" ref="D360:M360" si="263">SUM(D361:D361)</f>
        <v>1800</v>
      </c>
      <c r="E360" s="47">
        <f t="shared" si="263"/>
        <v>0</v>
      </c>
      <c r="F360" s="47">
        <f t="shared" si="263"/>
        <v>0</v>
      </c>
      <c r="G360" s="47">
        <f t="shared" si="263"/>
        <v>0</v>
      </c>
      <c r="H360" s="47">
        <f t="shared" si="263"/>
        <v>0</v>
      </c>
      <c r="I360" s="47">
        <f t="shared" si="263"/>
        <v>0</v>
      </c>
      <c r="J360" s="47">
        <f t="shared" si="263"/>
        <v>0</v>
      </c>
      <c r="K360" s="47">
        <f t="shared" si="263"/>
        <v>0</v>
      </c>
      <c r="L360" s="47">
        <f t="shared" si="263"/>
        <v>1000</v>
      </c>
      <c r="M360" s="47">
        <f t="shared" si="263"/>
        <v>1000</v>
      </c>
      <c r="N360" s="33"/>
      <c r="O360" s="33"/>
      <c r="R360" s="78"/>
    </row>
    <row r="361" spans="1:18" ht="14.25" hidden="1" customHeight="1" x14ac:dyDescent="0.2">
      <c r="B361" s="9">
        <v>451</v>
      </c>
      <c r="C361" s="10" t="s">
        <v>234</v>
      </c>
      <c r="D361" s="34">
        <v>1800</v>
      </c>
      <c r="E361" s="34">
        <v>0</v>
      </c>
      <c r="F361" s="34">
        <v>0</v>
      </c>
      <c r="G361" s="34">
        <v>0</v>
      </c>
      <c r="H361" s="34">
        <v>0</v>
      </c>
      <c r="I361" s="34">
        <v>0</v>
      </c>
      <c r="J361" s="34">
        <v>0</v>
      </c>
      <c r="K361" s="34">
        <v>0</v>
      </c>
      <c r="L361" s="53">
        <v>1000</v>
      </c>
      <c r="M361" s="110">
        <v>1000</v>
      </c>
      <c r="N361" s="51"/>
      <c r="O361" s="51"/>
      <c r="R361" s="78"/>
    </row>
    <row r="362" spans="1:18" ht="15" customHeight="1" x14ac:dyDescent="0.25">
      <c r="B362" s="5">
        <v>48011</v>
      </c>
      <c r="C362" s="4" t="s">
        <v>235</v>
      </c>
      <c r="D362" s="33"/>
      <c r="E362" s="33"/>
      <c r="F362" s="33"/>
      <c r="G362" s="33"/>
      <c r="H362" s="33"/>
      <c r="I362" s="33"/>
      <c r="J362" s="33"/>
      <c r="K362" s="33"/>
      <c r="L362" s="33"/>
      <c r="M362" s="103"/>
      <c r="N362" s="51"/>
      <c r="O362" s="51"/>
      <c r="R362" s="78"/>
    </row>
    <row r="363" spans="1:18" ht="15" customHeight="1" x14ac:dyDescent="0.25">
      <c r="B363" s="18">
        <v>4</v>
      </c>
      <c r="C363" s="19" t="s">
        <v>13</v>
      </c>
      <c r="D363" s="20" t="e">
        <f>D364+#REF!</f>
        <v>#REF!</v>
      </c>
      <c r="E363" s="20" t="e">
        <f>E364+#REF!</f>
        <v>#REF!</v>
      </c>
      <c r="F363" s="20">
        <f>F364</f>
        <v>0</v>
      </c>
      <c r="G363" s="20">
        <f t="shared" ref="G363:M363" si="264">G364</f>
        <v>0</v>
      </c>
      <c r="H363" s="20">
        <f t="shared" si="264"/>
        <v>0</v>
      </c>
      <c r="I363" s="20">
        <f t="shared" si="264"/>
        <v>0</v>
      </c>
      <c r="J363" s="20">
        <f t="shared" si="264"/>
        <v>0</v>
      </c>
      <c r="K363" s="20">
        <f t="shared" si="264"/>
        <v>0</v>
      </c>
      <c r="L363" s="20">
        <f t="shared" si="264"/>
        <v>875.98</v>
      </c>
      <c r="M363" s="20">
        <f t="shared" si="264"/>
        <v>772.16</v>
      </c>
      <c r="N363" s="33"/>
      <c r="O363" s="33"/>
      <c r="R363" s="78"/>
    </row>
    <row r="364" spans="1:18" ht="15" customHeight="1" x14ac:dyDescent="0.25">
      <c r="B364" s="79">
        <v>45</v>
      </c>
      <c r="C364" s="80" t="s">
        <v>234</v>
      </c>
      <c r="D364" s="47">
        <f t="shared" ref="D364:M364" si="265">SUM(D365:D365)</f>
        <v>1800</v>
      </c>
      <c r="E364" s="47">
        <f t="shared" si="265"/>
        <v>0</v>
      </c>
      <c r="F364" s="47">
        <f t="shared" si="265"/>
        <v>0</v>
      </c>
      <c r="G364" s="47">
        <f t="shared" si="265"/>
        <v>0</v>
      </c>
      <c r="H364" s="47">
        <f t="shared" si="265"/>
        <v>0</v>
      </c>
      <c r="I364" s="47">
        <f t="shared" si="265"/>
        <v>0</v>
      </c>
      <c r="J364" s="47">
        <f t="shared" si="265"/>
        <v>0</v>
      </c>
      <c r="K364" s="47">
        <f t="shared" si="265"/>
        <v>0</v>
      </c>
      <c r="L364" s="47">
        <f t="shared" si="265"/>
        <v>875.98</v>
      </c>
      <c r="M364" s="47">
        <f t="shared" si="265"/>
        <v>772.16</v>
      </c>
      <c r="N364" s="33"/>
      <c r="O364" s="33"/>
      <c r="R364" s="78"/>
    </row>
    <row r="365" spans="1:18" ht="14.25" hidden="1" customHeight="1" x14ac:dyDescent="0.2">
      <c r="B365" s="9">
        <v>451</v>
      </c>
      <c r="C365" s="10" t="s">
        <v>234</v>
      </c>
      <c r="D365" s="34">
        <v>1800</v>
      </c>
      <c r="E365" s="34">
        <v>0</v>
      </c>
      <c r="F365" s="34">
        <v>0</v>
      </c>
      <c r="G365" s="34">
        <v>0</v>
      </c>
      <c r="H365" s="34">
        <v>0</v>
      </c>
      <c r="I365" s="34">
        <v>0</v>
      </c>
      <c r="J365" s="34">
        <v>0</v>
      </c>
      <c r="K365" s="34">
        <v>0</v>
      </c>
      <c r="L365" s="34">
        <v>875.98</v>
      </c>
      <c r="M365" s="102">
        <v>772.16</v>
      </c>
      <c r="R365" s="78"/>
    </row>
    <row r="366" spans="1:18" ht="14.25" customHeight="1" x14ac:dyDescent="0.2">
      <c r="B366" s="85"/>
      <c r="C366" s="51"/>
      <c r="D366" s="23"/>
      <c r="E366" s="23"/>
      <c r="F366" s="23"/>
      <c r="G366" s="23"/>
      <c r="H366" s="23"/>
      <c r="I366" s="23"/>
      <c r="J366" s="23"/>
      <c r="K366" s="23"/>
      <c r="L366" s="23"/>
      <c r="M366" s="104"/>
      <c r="R366" s="78"/>
    </row>
    <row r="367" spans="1:18" s="2" customFormat="1" ht="15" x14ac:dyDescent="0.25">
      <c r="A367" s="77"/>
      <c r="B367" s="67">
        <v>2405</v>
      </c>
      <c r="C367" s="65" t="s">
        <v>200</v>
      </c>
      <c r="D367" s="33"/>
      <c r="E367" s="33"/>
      <c r="F367" s="33"/>
      <c r="G367" s="33"/>
      <c r="H367" s="33"/>
      <c r="I367" s="33"/>
      <c r="J367" s="33"/>
      <c r="K367" s="33"/>
      <c r="L367" s="33"/>
      <c r="M367" s="103"/>
      <c r="Q367" s="61"/>
      <c r="R367" s="78"/>
    </row>
    <row r="368" spans="1:18" x14ac:dyDescent="0.2">
      <c r="B368" s="5" t="s">
        <v>92</v>
      </c>
      <c r="C368" s="51" t="s">
        <v>201</v>
      </c>
      <c r="D368" s="23"/>
      <c r="E368" s="23"/>
      <c r="F368" s="23"/>
      <c r="G368" s="23"/>
      <c r="H368" s="23"/>
      <c r="I368" s="23"/>
      <c r="J368" s="23"/>
      <c r="K368" s="23"/>
      <c r="L368" s="23"/>
      <c r="M368" s="104"/>
      <c r="R368" s="78"/>
    </row>
    <row r="369" spans="2:18" x14ac:dyDescent="0.2">
      <c r="B369" s="5">
        <v>32300</v>
      </c>
      <c r="C369" s="51" t="s">
        <v>162</v>
      </c>
      <c r="D369" s="23"/>
      <c r="E369" s="23"/>
      <c r="F369" s="23"/>
      <c r="G369" s="23"/>
      <c r="H369" s="23"/>
      <c r="I369" s="23"/>
      <c r="J369" s="23"/>
      <c r="K369" s="23"/>
      <c r="L369" s="23"/>
      <c r="M369" s="104"/>
      <c r="R369" s="78"/>
    </row>
    <row r="370" spans="2:18" ht="15" x14ac:dyDescent="0.25">
      <c r="B370" s="18">
        <v>4</v>
      </c>
      <c r="C370" s="19" t="s">
        <v>13</v>
      </c>
      <c r="D370" s="20">
        <f t="shared" ref="D370:N370" si="266">D371</f>
        <v>16500</v>
      </c>
      <c r="E370" s="20">
        <f t="shared" si="266"/>
        <v>16500</v>
      </c>
      <c r="F370" s="20">
        <f t="shared" si="266"/>
        <v>4908.3</v>
      </c>
      <c r="G370" s="20">
        <f t="shared" si="266"/>
        <v>651.44336054150904</v>
      </c>
      <c r="H370" s="20">
        <f t="shared" si="266"/>
        <v>5500</v>
      </c>
      <c r="I370" s="20">
        <f t="shared" si="266"/>
        <v>729.97544628044329</v>
      </c>
      <c r="J370" s="20">
        <f t="shared" si="266"/>
        <v>5500.1850000000004</v>
      </c>
      <c r="K370" s="20">
        <f t="shared" si="266"/>
        <v>730</v>
      </c>
      <c r="L370" s="20">
        <f t="shared" si="266"/>
        <v>2478.4300000000003</v>
      </c>
      <c r="M370" s="20">
        <f t="shared" si="266"/>
        <v>464.53</v>
      </c>
      <c r="N370" s="20">
        <f t="shared" si="266"/>
        <v>730</v>
      </c>
      <c r="O370" s="20">
        <f>N370</f>
        <v>730</v>
      </c>
      <c r="R370" s="78"/>
    </row>
    <row r="371" spans="2:18" ht="15" x14ac:dyDescent="0.25">
      <c r="B371" s="83">
        <v>42</v>
      </c>
      <c r="C371" s="81" t="s">
        <v>36</v>
      </c>
      <c r="D371" s="45">
        <f t="shared" ref="D371:K371" si="267">SUM(D372:D373)</f>
        <v>16500</v>
      </c>
      <c r="E371" s="45">
        <f t="shared" si="267"/>
        <v>16500</v>
      </c>
      <c r="F371" s="45">
        <f t="shared" si="267"/>
        <v>4908.3</v>
      </c>
      <c r="G371" s="45">
        <f t="shared" si="267"/>
        <v>651.44336054150904</v>
      </c>
      <c r="H371" s="45">
        <f t="shared" si="267"/>
        <v>5500</v>
      </c>
      <c r="I371" s="45">
        <f t="shared" si="267"/>
        <v>729.97544628044329</v>
      </c>
      <c r="J371" s="45">
        <f t="shared" ref="J371" si="268">SUM(J372:J373)</f>
        <v>5500.1850000000004</v>
      </c>
      <c r="K371" s="45">
        <f t="shared" si="267"/>
        <v>730</v>
      </c>
      <c r="L371" s="45">
        <f t="shared" ref="L371:M371" si="269">SUM(L372:L373)</f>
        <v>2478.4300000000003</v>
      </c>
      <c r="M371" s="45">
        <f t="shared" si="269"/>
        <v>464.53</v>
      </c>
      <c r="N371" s="47">
        <v>730</v>
      </c>
      <c r="O371" s="47">
        <f>N371</f>
        <v>730</v>
      </c>
      <c r="R371" s="78"/>
    </row>
    <row r="372" spans="2:18" hidden="1" x14ac:dyDescent="0.2">
      <c r="B372" s="38">
        <v>422</v>
      </c>
      <c r="C372" s="39" t="s">
        <v>79</v>
      </c>
      <c r="D372" s="13">
        <v>13000</v>
      </c>
      <c r="E372" s="13">
        <v>13000</v>
      </c>
      <c r="F372" s="13">
        <v>1620</v>
      </c>
      <c r="G372" s="13">
        <f>F372/7.5345</f>
        <v>215.01094963169419</v>
      </c>
      <c r="H372" s="13">
        <v>2000</v>
      </c>
      <c r="I372" s="13">
        <f>H372/7.5345</f>
        <v>265.44561682925212</v>
      </c>
      <c r="J372" s="34">
        <f t="shared" ref="J372:J373" si="270">K372*7.5345</f>
        <v>2000.1837150000003</v>
      </c>
      <c r="K372" s="34">
        <v>265.47000000000003</v>
      </c>
      <c r="L372" s="34">
        <v>2013.9</v>
      </c>
      <c r="M372" s="102">
        <v>0</v>
      </c>
      <c r="R372" s="78"/>
    </row>
    <row r="373" spans="2:18" hidden="1" x14ac:dyDescent="0.2">
      <c r="B373" s="38">
        <v>424</v>
      </c>
      <c r="C373" s="39" t="s">
        <v>34</v>
      </c>
      <c r="D373" s="13">
        <v>3500</v>
      </c>
      <c r="E373" s="13">
        <v>3500</v>
      </c>
      <c r="F373" s="13">
        <v>3288.3</v>
      </c>
      <c r="G373" s="13">
        <f>F373/7.5345</f>
        <v>436.43241090981485</v>
      </c>
      <c r="H373" s="13">
        <v>3500</v>
      </c>
      <c r="I373" s="13">
        <f>H373/7.5345</f>
        <v>464.52982945119118</v>
      </c>
      <c r="J373" s="34">
        <f t="shared" si="270"/>
        <v>3500.0012849999998</v>
      </c>
      <c r="K373" s="34">
        <v>464.53</v>
      </c>
      <c r="L373" s="34">
        <v>464.53</v>
      </c>
      <c r="M373" s="102">
        <v>464.53</v>
      </c>
      <c r="R373" s="78"/>
    </row>
    <row r="374" spans="2:18" x14ac:dyDescent="0.2">
      <c r="B374" s="5" t="s">
        <v>92</v>
      </c>
      <c r="C374" s="51" t="s">
        <v>201</v>
      </c>
      <c r="D374" s="23"/>
      <c r="E374" s="23"/>
      <c r="F374" s="23"/>
      <c r="G374" s="23"/>
      <c r="H374" s="23"/>
      <c r="I374" s="23"/>
      <c r="J374" s="23"/>
      <c r="K374" s="23"/>
      <c r="L374" s="23"/>
      <c r="M374" s="104"/>
      <c r="R374" s="78"/>
    </row>
    <row r="375" spans="2:18" x14ac:dyDescent="0.2">
      <c r="B375" s="5">
        <v>55291</v>
      </c>
      <c r="C375" s="51" t="s">
        <v>169</v>
      </c>
      <c r="D375" s="23"/>
      <c r="E375" s="23"/>
      <c r="F375" s="23"/>
      <c r="G375" s="23"/>
      <c r="H375" s="23"/>
      <c r="I375" s="23"/>
      <c r="J375" s="23"/>
      <c r="K375" s="23"/>
      <c r="L375" s="23"/>
      <c r="M375" s="104"/>
      <c r="R375" s="78"/>
    </row>
    <row r="376" spans="2:18" ht="15" x14ac:dyDescent="0.25">
      <c r="B376" s="18">
        <v>4</v>
      </c>
      <c r="C376" s="19" t="s">
        <v>13</v>
      </c>
      <c r="D376" s="20">
        <f t="shared" ref="D376:N376" si="271">D377</f>
        <v>13000</v>
      </c>
      <c r="E376" s="20">
        <f t="shared" si="271"/>
        <v>13000</v>
      </c>
      <c r="F376" s="20">
        <f t="shared" si="271"/>
        <v>1620</v>
      </c>
      <c r="G376" s="20">
        <f t="shared" si="271"/>
        <v>215.01094963169419</v>
      </c>
      <c r="H376" s="20">
        <f t="shared" si="271"/>
        <v>2000</v>
      </c>
      <c r="I376" s="20">
        <f t="shared" si="271"/>
        <v>265.44561682925212</v>
      </c>
      <c r="J376" s="20">
        <f t="shared" si="271"/>
        <v>0</v>
      </c>
      <c r="K376" s="20">
        <f t="shared" si="271"/>
        <v>0</v>
      </c>
      <c r="L376" s="20">
        <f t="shared" si="271"/>
        <v>13272</v>
      </c>
      <c r="M376" s="20">
        <f t="shared" si="271"/>
        <v>13272</v>
      </c>
      <c r="N376" s="20">
        <f t="shared" si="271"/>
        <v>730</v>
      </c>
      <c r="O376" s="20">
        <f>N376</f>
        <v>730</v>
      </c>
      <c r="R376" s="78"/>
    </row>
    <row r="377" spans="2:18" ht="15" x14ac:dyDescent="0.25">
      <c r="B377" s="83">
        <v>42</v>
      </c>
      <c r="C377" s="81" t="s">
        <v>36</v>
      </c>
      <c r="D377" s="45">
        <f t="shared" ref="D377:M377" si="272">SUM(D378:D378)</f>
        <v>13000</v>
      </c>
      <c r="E377" s="45">
        <f t="shared" si="272"/>
        <v>13000</v>
      </c>
      <c r="F377" s="45">
        <f t="shared" si="272"/>
        <v>1620</v>
      </c>
      <c r="G377" s="45">
        <f t="shared" si="272"/>
        <v>215.01094963169419</v>
      </c>
      <c r="H377" s="45">
        <f t="shared" si="272"/>
        <v>2000</v>
      </c>
      <c r="I377" s="45">
        <f t="shared" si="272"/>
        <v>265.44561682925212</v>
      </c>
      <c r="J377" s="45">
        <f t="shared" si="272"/>
        <v>0</v>
      </c>
      <c r="K377" s="45">
        <f t="shared" si="272"/>
        <v>0</v>
      </c>
      <c r="L377" s="45">
        <f t="shared" si="272"/>
        <v>13272</v>
      </c>
      <c r="M377" s="45">
        <f t="shared" si="272"/>
        <v>13272</v>
      </c>
      <c r="N377" s="47">
        <v>730</v>
      </c>
      <c r="O377" s="47">
        <f>N377</f>
        <v>730</v>
      </c>
      <c r="R377" s="78"/>
    </row>
    <row r="378" spans="2:18" hidden="1" x14ac:dyDescent="0.2">
      <c r="B378" s="38">
        <v>422</v>
      </c>
      <c r="C378" s="39" t="s">
        <v>79</v>
      </c>
      <c r="D378" s="13">
        <v>13000</v>
      </c>
      <c r="E378" s="13">
        <v>13000</v>
      </c>
      <c r="F378" s="13">
        <v>1620</v>
      </c>
      <c r="G378" s="13">
        <f>F378/7.5345</f>
        <v>215.01094963169419</v>
      </c>
      <c r="H378" s="13">
        <v>2000</v>
      </c>
      <c r="I378" s="13">
        <f>H378/7.5345</f>
        <v>265.44561682925212</v>
      </c>
      <c r="J378" s="34">
        <f t="shared" ref="J378" si="273">K378*7.5345</f>
        <v>0</v>
      </c>
      <c r="K378" s="34"/>
      <c r="L378" s="34">
        <v>13272</v>
      </c>
      <c r="M378" s="102">
        <v>13272</v>
      </c>
      <c r="R378" s="78"/>
    </row>
    <row r="379" spans="2:18" x14ac:dyDescent="0.2">
      <c r="B379" s="5" t="s">
        <v>94</v>
      </c>
      <c r="C379" s="51" t="s">
        <v>202</v>
      </c>
      <c r="D379" s="23"/>
      <c r="E379" s="23"/>
      <c r="F379" s="23"/>
      <c r="G379" s="23"/>
      <c r="H379" s="23"/>
      <c r="I379" s="23"/>
      <c r="J379" s="23"/>
      <c r="K379" s="23"/>
      <c r="L379" s="23"/>
      <c r="M379" s="104"/>
      <c r="R379" s="78"/>
    </row>
    <row r="380" spans="2:18" x14ac:dyDescent="0.2">
      <c r="B380" s="5">
        <v>11001</v>
      </c>
      <c r="C380" s="4" t="s">
        <v>165</v>
      </c>
      <c r="D380" s="23"/>
      <c r="E380" s="23"/>
      <c r="H380" s="23"/>
      <c r="I380" s="23"/>
      <c r="J380" s="23"/>
      <c r="K380" s="23"/>
      <c r="L380" s="23"/>
      <c r="M380" s="104"/>
      <c r="R380" s="78"/>
    </row>
    <row r="381" spans="2:18" ht="15" x14ac:dyDescent="0.25">
      <c r="B381" s="18">
        <v>4</v>
      </c>
      <c r="C381" s="19" t="s">
        <v>13</v>
      </c>
      <c r="D381" s="20">
        <f t="shared" ref="D381:O381" si="274">D382</f>
        <v>129000</v>
      </c>
      <c r="E381" s="20">
        <f t="shared" si="274"/>
        <v>132000</v>
      </c>
      <c r="F381" s="20">
        <f t="shared" si="274"/>
        <v>132000</v>
      </c>
      <c r="G381" s="20">
        <f t="shared" si="274"/>
        <v>17519.410710730641</v>
      </c>
      <c r="H381" s="20">
        <f t="shared" si="274"/>
        <v>129000</v>
      </c>
      <c r="I381" s="20">
        <f t="shared" si="274"/>
        <v>17121.242285486762</v>
      </c>
      <c r="J381" s="20">
        <f t="shared" si="274"/>
        <v>3239.835</v>
      </c>
      <c r="K381" s="20">
        <f t="shared" si="274"/>
        <v>430</v>
      </c>
      <c r="L381" s="20">
        <f t="shared" si="274"/>
        <v>430</v>
      </c>
      <c r="M381" s="20">
        <f t="shared" si="274"/>
        <v>430</v>
      </c>
      <c r="N381" s="20">
        <f t="shared" si="274"/>
        <v>430</v>
      </c>
      <c r="O381" s="20">
        <f t="shared" si="274"/>
        <v>430</v>
      </c>
      <c r="R381" s="78"/>
    </row>
    <row r="382" spans="2:18" ht="15" x14ac:dyDescent="0.25">
      <c r="B382" s="83">
        <v>42</v>
      </c>
      <c r="C382" s="81" t="s">
        <v>36</v>
      </c>
      <c r="D382" s="45">
        <f t="shared" ref="D382:I382" si="275">SUM(D383:D388)</f>
        <v>129000</v>
      </c>
      <c r="E382" s="45">
        <f t="shared" si="275"/>
        <v>132000</v>
      </c>
      <c r="F382" s="45">
        <f t="shared" si="275"/>
        <v>132000</v>
      </c>
      <c r="G382" s="45">
        <f t="shared" si="275"/>
        <v>17519.410710730641</v>
      </c>
      <c r="H382" s="45">
        <f t="shared" si="275"/>
        <v>129000</v>
      </c>
      <c r="I382" s="45">
        <f t="shared" si="275"/>
        <v>17121.242285486762</v>
      </c>
      <c r="J382" s="45">
        <f>J383</f>
        <v>3239.835</v>
      </c>
      <c r="K382" s="45">
        <f>K383</f>
        <v>430</v>
      </c>
      <c r="L382" s="45">
        <f>L383</f>
        <v>430</v>
      </c>
      <c r="M382" s="45">
        <f>M383</f>
        <v>430</v>
      </c>
      <c r="N382" s="45">
        <v>430</v>
      </c>
      <c r="O382" s="45">
        <v>430</v>
      </c>
      <c r="R382" s="78"/>
    </row>
    <row r="383" spans="2:18" hidden="1" x14ac:dyDescent="0.2">
      <c r="B383" s="38">
        <v>424</v>
      </c>
      <c r="C383" s="39" t="s">
        <v>34</v>
      </c>
      <c r="D383" s="13">
        <v>0</v>
      </c>
      <c r="E383" s="13">
        <v>3000</v>
      </c>
      <c r="F383" s="13">
        <v>3000</v>
      </c>
      <c r="G383" s="13">
        <f t="shared" ref="G383" si="276">F383/7.5345</f>
        <v>398.16842524387812</v>
      </c>
      <c r="H383" s="13">
        <v>0</v>
      </c>
      <c r="I383" s="13">
        <v>0</v>
      </c>
      <c r="J383" s="13">
        <f>K383*7.5345</f>
        <v>3239.835</v>
      </c>
      <c r="K383" s="13">
        <v>430</v>
      </c>
      <c r="L383" s="13">
        <v>430</v>
      </c>
      <c r="M383" s="108">
        <v>430</v>
      </c>
      <c r="R383" s="78"/>
    </row>
    <row r="384" spans="2:18" x14ac:dyDescent="0.2">
      <c r="B384" s="5" t="s">
        <v>94</v>
      </c>
      <c r="C384" s="51" t="s">
        <v>202</v>
      </c>
      <c r="D384" s="23"/>
      <c r="E384" s="23"/>
      <c r="F384" s="23"/>
      <c r="G384" s="23"/>
      <c r="H384" s="23"/>
      <c r="I384" s="23"/>
      <c r="J384" s="23"/>
      <c r="K384" s="23"/>
      <c r="L384" s="23"/>
      <c r="M384" s="104"/>
      <c r="R384" s="78"/>
    </row>
    <row r="385" spans="1:18" x14ac:dyDescent="0.2">
      <c r="B385" s="5">
        <v>53082</v>
      </c>
      <c r="C385" s="51" t="s">
        <v>157</v>
      </c>
      <c r="D385" s="23"/>
      <c r="E385" s="23"/>
      <c r="H385" s="23"/>
      <c r="I385" s="23"/>
      <c r="J385" s="23"/>
      <c r="K385" s="23"/>
      <c r="L385" s="23"/>
      <c r="M385" s="104"/>
      <c r="R385" s="78"/>
    </row>
    <row r="386" spans="1:18" ht="15" x14ac:dyDescent="0.25">
      <c r="B386" s="18">
        <v>4</v>
      </c>
      <c r="C386" s="19" t="s">
        <v>13</v>
      </c>
      <c r="D386" s="20">
        <f t="shared" ref="D386:M386" si="277">D387</f>
        <v>63000</v>
      </c>
      <c r="E386" s="20">
        <f t="shared" si="277"/>
        <v>63000</v>
      </c>
      <c r="F386" s="20">
        <f t="shared" si="277"/>
        <v>63000</v>
      </c>
      <c r="G386" s="20">
        <f t="shared" si="277"/>
        <v>8361.5369301214414</v>
      </c>
      <c r="H386" s="20">
        <f t="shared" si="277"/>
        <v>63000</v>
      </c>
      <c r="I386" s="20">
        <f t="shared" si="277"/>
        <v>8361.5369301214414</v>
      </c>
      <c r="J386" s="20">
        <f t="shared" si="277"/>
        <v>3000</v>
      </c>
      <c r="K386" s="20">
        <f t="shared" si="277"/>
        <v>398.16842524387812</v>
      </c>
      <c r="L386" s="20">
        <f t="shared" si="277"/>
        <v>398.17</v>
      </c>
      <c r="M386" s="20">
        <f t="shared" si="277"/>
        <v>437</v>
      </c>
      <c r="N386" s="20">
        <f>N387</f>
        <v>398.17</v>
      </c>
      <c r="O386" s="20">
        <f>N386</f>
        <v>398.17</v>
      </c>
      <c r="R386" s="78"/>
    </row>
    <row r="387" spans="1:18" ht="15" x14ac:dyDescent="0.25">
      <c r="B387" s="83">
        <v>42</v>
      </c>
      <c r="C387" s="81" t="s">
        <v>36</v>
      </c>
      <c r="D387" s="45">
        <f t="shared" ref="D387:I387" si="278">SUM(D388:D394)</f>
        <v>63000</v>
      </c>
      <c r="E387" s="45">
        <f t="shared" si="278"/>
        <v>63000</v>
      </c>
      <c r="F387" s="45">
        <f t="shared" si="278"/>
        <v>63000</v>
      </c>
      <c r="G387" s="45">
        <f t="shared" si="278"/>
        <v>8361.5369301214414</v>
      </c>
      <c r="H387" s="45">
        <f t="shared" si="278"/>
        <v>63000</v>
      </c>
      <c r="I387" s="45">
        <f t="shared" si="278"/>
        <v>8361.5369301214414</v>
      </c>
      <c r="J387" s="45">
        <f>J388</f>
        <v>3000</v>
      </c>
      <c r="K387" s="45">
        <f>K388</f>
        <v>398.16842524387812</v>
      </c>
      <c r="L387" s="45">
        <v>398.17</v>
      </c>
      <c r="M387" s="45">
        <v>437</v>
      </c>
      <c r="N387" s="47">
        <v>398.17</v>
      </c>
      <c r="O387" s="47">
        <f>N387</f>
        <v>398.17</v>
      </c>
      <c r="R387" s="78"/>
    </row>
    <row r="388" spans="1:18" hidden="1" x14ac:dyDescent="0.2">
      <c r="B388" s="38">
        <v>424</v>
      </c>
      <c r="C388" s="39" t="s">
        <v>34</v>
      </c>
      <c r="D388" s="13">
        <v>3000</v>
      </c>
      <c r="E388" s="13">
        <v>3000</v>
      </c>
      <c r="F388" s="13">
        <v>3000</v>
      </c>
      <c r="G388" s="13">
        <f t="shared" ref="G388" si="279">F388/7.5345</f>
        <v>398.16842524387812</v>
      </c>
      <c r="H388" s="13">
        <v>3000</v>
      </c>
      <c r="I388" s="13">
        <f>H388/7.5345</f>
        <v>398.16842524387812</v>
      </c>
      <c r="J388" s="34">
        <v>3000</v>
      </c>
      <c r="K388" s="34">
        <f>J388/7.5345</f>
        <v>398.16842524387812</v>
      </c>
      <c r="L388" s="34">
        <f>K388/7.5345</f>
        <v>52.846031620396587</v>
      </c>
      <c r="M388" s="102">
        <f>L388/7.5345</f>
        <v>7.0138737302271661</v>
      </c>
      <c r="R388" s="78"/>
    </row>
    <row r="389" spans="1:18" x14ac:dyDescent="0.2">
      <c r="B389" s="5" t="s">
        <v>94</v>
      </c>
      <c r="C389" s="51" t="s">
        <v>202</v>
      </c>
      <c r="D389" s="23"/>
      <c r="E389" s="23"/>
      <c r="F389" s="23"/>
      <c r="G389" s="23"/>
      <c r="H389" s="23"/>
      <c r="I389" s="23"/>
      <c r="J389" s="23"/>
      <c r="K389" s="23"/>
      <c r="L389" s="23"/>
      <c r="M389" s="104"/>
      <c r="R389" s="78"/>
    </row>
    <row r="390" spans="1:18" x14ac:dyDescent="0.2">
      <c r="B390" s="5">
        <v>55291</v>
      </c>
      <c r="C390" s="51" t="s">
        <v>169</v>
      </c>
      <c r="D390" s="23"/>
      <c r="E390" s="23"/>
      <c r="F390" s="23"/>
      <c r="G390" s="23"/>
      <c r="H390" s="23"/>
      <c r="I390" s="23"/>
      <c r="J390" s="23"/>
      <c r="K390" s="23"/>
      <c r="L390" s="23"/>
      <c r="M390" s="104"/>
      <c r="R390" s="78"/>
    </row>
    <row r="391" spans="1:18" ht="15" x14ac:dyDescent="0.25">
      <c r="B391" s="18">
        <v>4</v>
      </c>
      <c r="C391" s="19" t="s">
        <v>13</v>
      </c>
      <c r="D391" s="20">
        <f t="shared" ref="D391:M391" si="280">D392</f>
        <v>20000</v>
      </c>
      <c r="E391" s="20">
        <f t="shared" si="280"/>
        <v>20000</v>
      </c>
      <c r="F391" s="20">
        <f t="shared" si="280"/>
        <v>20000</v>
      </c>
      <c r="G391" s="20">
        <f t="shared" si="280"/>
        <v>2654.4561682925209</v>
      </c>
      <c r="H391" s="20">
        <f t="shared" si="280"/>
        <v>20000</v>
      </c>
      <c r="I391" s="20">
        <f t="shared" si="280"/>
        <v>2654.4561682925209</v>
      </c>
      <c r="J391" s="20">
        <f t="shared" si="280"/>
        <v>20000</v>
      </c>
      <c r="K391" s="20">
        <f t="shared" si="280"/>
        <v>2654.46</v>
      </c>
      <c r="L391" s="20">
        <f t="shared" si="280"/>
        <v>3119</v>
      </c>
      <c r="M391" s="20">
        <f t="shared" si="280"/>
        <v>3119</v>
      </c>
      <c r="N391" s="20">
        <f>N392</f>
        <v>2654.46</v>
      </c>
      <c r="O391" s="20">
        <f>N391</f>
        <v>2654.46</v>
      </c>
      <c r="R391" s="78"/>
    </row>
    <row r="392" spans="1:18" ht="15" x14ac:dyDescent="0.25">
      <c r="B392" s="83">
        <v>42</v>
      </c>
      <c r="C392" s="81" t="s">
        <v>36</v>
      </c>
      <c r="D392" s="45">
        <f t="shared" ref="D392:M392" si="281">SUM(D393:D393)</f>
        <v>20000</v>
      </c>
      <c r="E392" s="45">
        <f t="shared" si="281"/>
        <v>20000</v>
      </c>
      <c r="F392" s="45">
        <f t="shared" si="281"/>
        <v>20000</v>
      </c>
      <c r="G392" s="45">
        <f t="shared" si="281"/>
        <v>2654.4561682925209</v>
      </c>
      <c r="H392" s="45">
        <f t="shared" si="281"/>
        <v>20000</v>
      </c>
      <c r="I392" s="45">
        <f t="shared" si="281"/>
        <v>2654.4561682925209</v>
      </c>
      <c r="J392" s="45">
        <f t="shared" si="281"/>
        <v>20000</v>
      </c>
      <c r="K392" s="45">
        <f t="shared" si="281"/>
        <v>2654.46</v>
      </c>
      <c r="L392" s="45">
        <f t="shared" si="281"/>
        <v>3119</v>
      </c>
      <c r="M392" s="45">
        <f t="shared" si="281"/>
        <v>3119</v>
      </c>
      <c r="N392" s="47">
        <v>2654.46</v>
      </c>
      <c r="O392" s="47">
        <f>N392</f>
        <v>2654.46</v>
      </c>
      <c r="R392" s="78"/>
    </row>
    <row r="393" spans="1:18" hidden="1" x14ac:dyDescent="0.2">
      <c r="B393" s="38">
        <v>424</v>
      </c>
      <c r="C393" s="39" t="s">
        <v>34</v>
      </c>
      <c r="D393" s="13">
        <v>20000</v>
      </c>
      <c r="E393" s="13">
        <v>20000</v>
      </c>
      <c r="F393" s="13">
        <v>20000</v>
      </c>
      <c r="G393" s="13">
        <f t="shared" ref="G393" si="282">F393/7.5345</f>
        <v>2654.4561682925209</v>
      </c>
      <c r="H393" s="13">
        <v>20000</v>
      </c>
      <c r="I393" s="13">
        <f>H393/7.5345</f>
        <v>2654.4561682925209</v>
      </c>
      <c r="J393" s="34">
        <v>20000</v>
      </c>
      <c r="K393" s="34">
        <v>2654.46</v>
      </c>
      <c r="L393" s="34">
        <v>3119</v>
      </c>
      <c r="M393" s="102">
        <v>3119</v>
      </c>
      <c r="R393" s="78"/>
    </row>
    <row r="394" spans="1:18" ht="14.25" hidden="1" customHeight="1" x14ac:dyDescent="0.2">
      <c r="A394" s="4">
        <v>55291</v>
      </c>
      <c r="B394" s="85"/>
      <c r="C394" s="51" t="s">
        <v>75</v>
      </c>
      <c r="D394" s="23"/>
      <c r="E394" s="23"/>
      <c r="F394" s="23"/>
      <c r="G394" s="23"/>
      <c r="H394" s="23"/>
      <c r="I394" s="23"/>
      <c r="J394" s="23"/>
      <c r="K394" s="23"/>
      <c r="L394" s="23"/>
      <c r="M394" s="104"/>
      <c r="R394" s="78"/>
    </row>
    <row r="395" spans="1:18" ht="14.25" hidden="1" customHeight="1" x14ac:dyDescent="0.2">
      <c r="A395" s="4" t="s">
        <v>86</v>
      </c>
      <c r="B395" s="85"/>
      <c r="C395" s="51" t="s">
        <v>87</v>
      </c>
      <c r="D395" s="23"/>
      <c r="E395" s="23"/>
      <c r="F395" s="23"/>
      <c r="G395" s="23"/>
      <c r="H395" s="23"/>
      <c r="I395" s="23"/>
      <c r="J395" s="23"/>
      <c r="K395" s="23"/>
      <c r="L395" s="23"/>
      <c r="M395" s="104"/>
      <c r="R395" s="78"/>
    </row>
    <row r="396" spans="1:18" ht="15" hidden="1" customHeight="1" x14ac:dyDescent="0.25">
      <c r="B396" s="18">
        <v>4</v>
      </c>
      <c r="C396" s="19" t="s">
        <v>13</v>
      </c>
      <c r="D396" s="20">
        <f t="shared" ref="D396:M396" si="283">D397</f>
        <v>0</v>
      </c>
      <c r="E396" s="20">
        <f t="shared" si="283"/>
        <v>0</v>
      </c>
      <c r="F396" s="20">
        <f t="shared" si="283"/>
        <v>0</v>
      </c>
      <c r="G396" s="20">
        <f t="shared" si="283"/>
        <v>0</v>
      </c>
      <c r="H396" s="20">
        <f t="shared" si="283"/>
        <v>0</v>
      </c>
      <c r="I396" s="20">
        <f t="shared" si="283"/>
        <v>0</v>
      </c>
      <c r="J396" s="20">
        <f t="shared" si="283"/>
        <v>0</v>
      </c>
      <c r="K396" s="20">
        <f t="shared" si="283"/>
        <v>0</v>
      </c>
      <c r="L396" s="20">
        <f t="shared" si="283"/>
        <v>0</v>
      </c>
      <c r="M396" s="100">
        <f t="shared" si="283"/>
        <v>0</v>
      </c>
      <c r="N396" s="8"/>
      <c r="O396" s="8"/>
      <c r="R396" s="78"/>
    </row>
    <row r="397" spans="1:18" ht="15" hidden="1" customHeight="1" x14ac:dyDescent="0.25">
      <c r="B397" s="83">
        <v>42</v>
      </c>
      <c r="C397" s="81" t="s">
        <v>36</v>
      </c>
      <c r="D397" s="45">
        <f t="shared" ref="D397:K397" si="284">SUM(D398:D399)</f>
        <v>0</v>
      </c>
      <c r="E397" s="45">
        <f t="shared" si="284"/>
        <v>0</v>
      </c>
      <c r="F397" s="45">
        <f t="shared" si="284"/>
        <v>0</v>
      </c>
      <c r="G397" s="45">
        <f t="shared" si="284"/>
        <v>0</v>
      </c>
      <c r="H397" s="45">
        <f t="shared" si="284"/>
        <v>0</v>
      </c>
      <c r="I397" s="45">
        <f t="shared" si="284"/>
        <v>0</v>
      </c>
      <c r="J397" s="45">
        <f t="shared" ref="J397" si="285">SUM(J398:J399)</f>
        <v>0</v>
      </c>
      <c r="K397" s="45">
        <f t="shared" si="284"/>
        <v>0</v>
      </c>
      <c r="L397" s="45">
        <f t="shared" ref="L397:M397" si="286">SUM(L398:L399)</f>
        <v>0</v>
      </c>
      <c r="M397" s="105">
        <f t="shared" si="286"/>
        <v>0</v>
      </c>
      <c r="N397" s="8"/>
      <c r="O397" s="8"/>
      <c r="R397" s="78"/>
    </row>
    <row r="398" spans="1:18" ht="14.25" hidden="1" customHeight="1" x14ac:dyDescent="0.2">
      <c r="B398" s="38">
        <v>422</v>
      </c>
      <c r="C398" s="39" t="s">
        <v>79</v>
      </c>
      <c r="D398" s="13"/>
      <c r="E398" s="13"/>
      <c r="F398" s="13"/>
      <c r="G398" s="13"/>
      <c r="H398" s="13"/>
      <c r="I398" s="13"/>
      <c r="J398" s="13"/>
      <c r="K398" s="13"/>
      <c r="L398" s="13"/>
      <c r="M398" s="108"/>
      <c r="R398" s="78"/>
    </row>
    <row r="399" spans="1:18" ht="14.25" hidden="1" customHeight="1" x14ac:dyDescent="0.2">
      <c r="B399" s="85"/>
      <c r="C399" s="51"/>
      <c r="D399" s="23"/>
      <c r="E399" s="23"/>
      <c r="F399" s="23"/>
      <c r="G399" s="23"/>
      <c r="H399" s="23"/>
      <c r="I399" s="23"/>
      <c r="J399" s="23"/>
      <c r="K399" s="23"/>
      <c r="L399" s="23"/>
      <c r="M399" s="104"/>
      <c r="R399" s="78"/>
    </row>
    <row r="400" spans="1:18" ht="14.25" hidden="1" customHeight="1" x14ac:dyDescent="0.2">
      <c r="A400" s="82">
        <v>2405</v>
      </c>
      <c r="B400" s="85"/>
      <c r="C400" s="51" t="s">
        <v>89</v>
      </c>
      <c r="D400" s="23"/>
      <c r="E400" s="23"/>
      <c r="F400" s="23"/>
      <c r="G400" s="23"/>
      <c r="H400" s="23"/>
      <c r="I400" s="23"/>
      <c r="J400" s="23"/>
      <c r="K400" s="23"/>
      <c r="L400" s="23"/>
      <c r="M400" s="104"/>
      <c r="R400" s="78"/>
    </row>
    <row r="401" spans="1:18" ht="14.25" hidden="1" customHeight="1" x14ac:dyDescent="0.2">
      <c r="A401" s="4">
        <v>62300</v>
      </c>
      <c r="B401" s="85"/>
      <c r="C401" s="51" t="s">
        <v>88</v>
      </c>
      <c r="D401" s="23"/>
      <c r="E401" s="23"/>
      <c r="F401" s="23"/>
      <c r="G401" s="23"/>
      <c r="H401" s="23"/>
      <c r="I401" s="23"/>
      <c r="J401" s="23"/>
      <c r="K401" s="23"/>
      <c r="L401" s="23"/>
      <c r="M401" s="104"/>
      <c r="R401" s="78"/>
    </row>
    <row r="402" spans="1:18" ht="14.25" hidden="1" customHeight="1" x14ac:dyDescent="0.2">
      <c r="A402" s="4" t="s">
        <v>86</v>
      </c>
      <c r="B402" s="85"/>
      <c r="C402" s="51" t="s">
        <v>87</v>
      </c>
      <c r="D402" s="23"/>
      <c r="E402" s="23"/>
      <c r="F402" s="23"/>
      <c r="G402" s="23"/>
      <c r="H402" s="23"/>
      <c r="I402" s="23"/>
      <c r="J402" s="23"/>
      <c r="K402" s="23"/>
      <c r="L402" s="23"/>
      <c r="M402" s="104"/>
      <c r="R402" s="78"/>
    </row>
    <row r="403" spans="1:18" ht="15" hidden="1" customHeight="1" x14ac:dyDescent="0.25">
      <c r="B403" s="18">
        <v>4</v>
      </c>
      <c r="C403" s="19" t="s">
        <v>13</v>
      </c>
      <c r="D403" s="20">
        <f t="shared" ref="D403:M403" si="287">D404</f>
        <v>0</v>
      </c>
      <c r="E403" s="20">
        <f t="shared" si="287"/>
        <v>0</v>
      </c>
      <c r="F403" s="20">
        <f t="shared" si="287"/>
        <v>0</v>
      </c>
      <c r="G403" s="20">
        <f t="shared" si="287"/>
        <v>0</v>
      </c>
      <c r="H403" s="20">
        <f t="shared" si="287"/>
        <v>0</v>
      </c>
      <c r="I403" s="20">
        <f t="shared" si="287"/>
        <v>0</v>
      </c>
      <c r="J403" s="20">
        <f t="shared" si="287"/>
        <v>0</v>
      </c>
      <c r="K403" s="20">
        <f t="shared" si="287"/>
        <v>0</v>
      </c>
      <c r="L403" s="20">
        <f t="shared" si="287"/>
        <v>0</v>
      </c>
      <c r="M403" s="100">
        <f t="shared" si="287"/>
        <v>0</v>
      </c>
      <c r="R403" s="78"/>
    </row>
    <row r="404" spans="1:18" ht="15" hidden="1" customHeight="1" x14ac:dyDescent="0.25">
      <c r="B404" s="83">
        <v>42</v>
      </c>
      <c r="C404" s="81" t="s">
        <v>36</v>
      </c>
      <c r="D404" s="45">
        <f t="shared" ref="D404:M404" si="288">SUM(D405:D405)</f>
        <v>0</v>
      </c>
      <c r="E404" s="45">
        <f t="shared" si="288"/>
        <v>0</v>
      </c>
      <c r="F404" s="45">
        <f t="shared" si="288"/>
        <v>0</v>
      </c>
      <c r="G404" s="45">
        <f t="shared" si="288"/>
        <v>0</v>
      </c>
      <c r="H404" s="45">
        <f t="shared" si="288"/>
        <v>0</v>
      </c>
      <c r="I404" s="45">
        <f t="shared" si="288"/>
        <v>0</v>
      </c>
      <c r="J404" s="45">
        <f t="shared" si="288"/>
        <v>0</v>
      </c>
      <c r="K404" s="45">
        <f t="shared" si="288"/>
        <v>0</v>
      </c>
      <c r="L404" s="45">
        <f t="shared" si="288"/>
        <v>0</v>
      </c>
      <c r="M404" s="105">
        <f t="shared" si="288"/>
        <v>0</v>
      </c>
      <c r="R404" s="78"/>
    </row>
    <row r="405" spans="1:18" ht="14.25" hidden="1" customHeight="1" x14ac:dyDescent="0.2">
      <c r="B405" s="38">
        <v>422</v>
      </c>
      <c r="C405" s="39" t="s">
        <v>79</v>
      </c>
      <c r="D405" s="13"/>
      <c r="E405" s="13"/>
      <c r="F405" s="13"/>
      <c r="G405" s="13"/>
      <c r="H405" s="13"/>
      <c r="I405" s="13"/>
      <c r="J405" s="13"/>
      <c r="K405" s="13"/>
      <c r="L405" s="13"/>
      <c r="M405" s="108"/>
      <c r="R405" s="78"/>
    </row>
    <row r="406" spans="1:18" ht="14.25" hidden="1" customHeight="1" x14ac:dyDescent="0.2">
      <c r="B406" s="85"/>
      <c r="C406" s="51"/>
      <c r="D406" s="23"/>
      <c r="E406" s="23"/>
      <c r="F406" s="23"/>
      <c r="G406" s="23"/>
      <c r="H406" s="23"/>
      <c r="I406" s="23"/>
      <c r="J406" s="23"/>
      <c r="K406" s="23"/>
      <c r="L406" s="23"/>
      <c r="M406" s="104"/>
      <c r="R406" s="78"/>
    </row>
    <row r="407" spans="1:18" ht="14.25" hidden="1" customHeight="1" x14ac:dyDescent="0.2">
      <c r="A407" s="4">
        <v>55291</v>
      </c>
      <c r="B407" s="85"/>
      <c r="C407" s="51" t="s">
        <v>75</v>
      </c>
      <c r="D407" s="23"/>
      <c r="E407" s="23"/>
      <c r="F407" s="23"/>
      <c r="G407" s="23"/>
      <c r="H407" s="23"/>
      <c r="I407" s="23"/>
      <c r="J407" s="23"/>
      <c r="K407" s="23"/>
      <c r="L407" s="23"/>
      <c r="M407" s="104"/>
      <c r="R407" s="78"/>
    </row>
    <row r="408" spans="1:18" ht="14.25" hidden="1" customHeight="1" x14ac:dyDescent="0.2">
      <c r="A408" s="4" t="s">
        <v>92</v>
      </c>
      <c r="B408" s="85"/>
      <c r="C408" s="51" t="s">
        <v>98</v>
      </c>
      <c r="D408" s="23"/>
      <c r="E408" s="23"/>
      <c r="F408" s="23"/>
      <c r="G408" s="23"/>
      <c r="H408" s="23"/>
      <c r="I408" s="23"/>
      <c r="J408" s="23"/>
      <c r="K408" s="23"/>
      <c r="L408" s="23"/>
      <c r="M408" s="104"/>
      <c r="R408" s="78"/>
    </row>
    <row r="409" spans="1:18" ht="15" hidden="1" customHeight="1" x14ac:dyDescent="0.25">
      <c r="B409" s="18">
        <v>4</v>
      </c>
      <c r="C409" s="19" t="s">
        <v>13</v>
      </c>
      <c r="D409" s="20">
        <f t="shared" ref="D409:M409" si="289">D410</f>
        <v>0</v>
      </c>
      <c r="E409" s="20">
        <f t="shared" si="289"/>
        <v>0</v>
      </c>
      <c r="F409" s="20">
        <f t="shared" si="289"/>
        <v>0</v>
      </c>
      <c r="G409" s="20">
        <f t="shared" si="289"/>
        <v>0</v>
      </c>
      <c r="H409" s="20">
        <f t="shared" si="289"/>
        <v>0</v>
      </c>
      <c r="I409" s="20">
        <f t="shared" si="289"/>
        <v>0</v>
      </c>
      <c r="J409" s="20">
        <f t="shared" si="289"/>
        <v>0</v>
      </c>
      <c r="K409" s="20">
        <f t="shared" si="289"/>
        <v>0</v>
      </c>
      <c r="L409" s="20">
        <f t="shared" si="289"/>
        <v>0</v>
      </c>
      <c r="M409" s="100">
        <f t="shared" si="289"/>
        <v>0</v>
      </c>
      <c r="R409" s="78"/>
    </row>
    <row r="410" spans="1:18" ht="15" hidden="1" customHeight="1" x14ac:dyDescent="0.25">
      <c r="B410" s="83">
        <v>42</v>
      </c>
      <c r="C410" s="81" t="s">
        <v>36</v>
      </c>
      <c r="D410" s="45">
        <f t="shared" ref="D410:K410" si="290">SUM(D411:D412)</f>
        <v>0</v>
      </c>
      <c r="E410" s="45">
        <f t="shared" si="290"/>
        <v>0</v>
      </c>
      <c r="F410" s="45">
        <f t="shared" si="290"/>
        <v>0</v>
      </c>
      <c r="G410" s="45">
        <f t="shared" si="290"/>
        <v>0</v>
      </c>
      <c r="H410" s="45">
        <f t="shared" si="290"/>
        <v>0</v>
      </c>
      <c r="I410" s="45">
        <f t="shared" si="290"/>
        <v>0</v>
      </c>
      <c r="J410" s="45">
        <f t="shared" ref="J410" si="291">SUM(J411:J412)</f>
        <v>0</v>
      </c>
      <c r="K410" s="45">
        <f t="shared" si="290"/>
        <v>0</v>
      </c>
      <c r="L410" s="45">
        <f t="shared" ref="L410:M410" si="292">SUM(L411:L412)</f>
        <v>0</v>
      </c>
      <c r="M410" s="105">
        <f t="shared" si="292"/>
        <v>0</v>
      </c>
      <c r="R410" s="78"/>
    </row>
    <row r="411" spans="1:18" ht="14.25" hidden="1" customHeight="1" x14ac:dyDescent="0.2">
      <c r="B411" s="38">
        <v>422</v>
      </c>
      <c r="C411" s="39" t="s">
        <v>79</v>
      </c>
      <c r="D411" s="13"/>
      <c r="E411" s="13"/>
      <c r="F411" s="13"/>
      <c r="G411" s="13"/>
      <c r="H411" s="13"/>
      <c r="I411" s="13"/>
      <c r="J411" s="13"/>
      <c r="K411" s="13"/>
      <c r="L411" s="13"/>
      <c r="M411" s="108"/>
      <c r="R411" s="78"/>
    </row>
    <row r="412" spans="1:18" ht="14.25" hidden="1" customHeight="1" x14ac:dyDescent="0.2">
      <c r="B412" s="85"/>
      <c r="C412" s="51"/>
      <c r="D412" s="23"/>
      <c r="E412" s="23"/>
      <c r="F412" s="23"/>
      <c r="G412" s="23"/>
      <c r="H412" s="23"/>
      <c r="I412" s="23"/>
      <c r="J412" s="23"/>
      <c r="K412" s="23"/>
      <c r="L412" s="23"/>
      <c r="M412" s="104"/>
      <c r="R412" s="78"/>
    </row>
    <row r="413" spans="1:18" ht="14.25" hidden="1" customHeight="1" x14ac:dyDescent="0.2">
      <c r="B413" s="85"/>
      <c r="C413" s="51"/>
      <c r="D413" s="23"/>
      <c r="E413" s="23"/>
      <c r="F413" s="23"/>
      <c r="G413" s="23"/>
      <c r="H413" s="23"/>
      <c r="I413" s="23"/>
      <c r="J413" s="23"/>
      <c r="K413" s="23"/>
      <c r="L413" s="23"/>
      <c r="M413" s="104"/>
      <c r="R413" s="78"/>
    </row>
    <row r="414" spans="1:18" ht="14.25" hidden="1" customHeight="1" x14ac:dyDescent="0.2">
      <c r="A414" s="4">
        <v>53080</v>
      </c>
      <c r="B414" s="85"/>
      <c r="C414" s="51" t="s">
        <v>95</v>
      </c>
      <c r="D414" s="23"/>
      <c r="E414" s="23"/>
      <c r="F414" s="23"/>
      <c r="G414" s="23"/>
      <c r="H414" s="23"/>
      <c r="I414" s="23"/>
      <c r="J414" s="23"/>
      <c r="K414" s="23"/>
      <c r="L414" s="23"/>
      <c r="M414" s="104"/>
      <c r="R414" s="78"/>
    </row>
    <row r="415" spans="1:18" ht="14.25" hidden="1" customHeight="1" x14ac:dyDescent="0.2">
      <c r="A415" s="4" t="s">
        <v>92</v>
      </c>
      <c r="B415" s="85"/>
      <c r="C415" s="51" t="s">
        <v>98</v>
      </c>
      <c r="D415" s="23"/>
      <c r="E415" s="23"/>
      <c r="F415" s="23"/>
      <c r="G415" s="23"/>
      <c r="H415" s="23"/>
      <c r="I415" s="23"/>
      <c r="J415" s="23"/>
      <c r="K415" s="23"/>
      <c r="L415" s="23"/>
      <c r="M415" s="104"/>
      <c r="R415" s="78"/>
    </row>
    <row r="416" spans="1:18" ht="15" hidden="1" customHeight="1" x14ac:dyDescent="0.25">
      <c r="B416" s="18">
        <v>4</v>
      </c>
      <c r="C416" s="19" t="s">
        <v>13</v>
      </c>
      <c r="D416" s="20">
        <f t="shared" ref="D416:M416" si="293">D417</f>
        <v>0</v>
      </c>
      <c r="E416" s="20">
        <f t="shared" si="293"/>
        <v>0</v>
      </c>
      <c r="F416" s="20">
        <f t="shared" si="293"/>
        <v>0</v>
      </c>
      <c r="G416" s="20">
        <f t="shared" si="293"/>
        <v>0</v>
      </c>
      <c r="H416" s="20">
        <f t="shared" si="293"/>
        <v>0</v>
      </c>
      <c r="I416" s="20">
        <f t="shared" si="293"/>
        <v>0</v>
      </c>
      <c r="J416" s="20">
        <f t="shared" si="293"/>
        <v>0</v>
      </c>
      <c r="K416" s="20">
        <f t="shared" si="293"/>
        <v>0</v>
      </c>
      <c r="L416" s="20">
        <f t="shared" si="293"/>
        <v>0</v>
      </c>
      <c r="M416" s="100">
        <f t="shared" si="293"/>
        <v>0</v>
      </c>
      <c r="R416" s="78"/>
    </row>
    <row r="417" spans="1:18" ht="15" hidden="1" customHeight="1" x14ac:dyDescent="0.25">
      <c r="B417" s="83">
        <v>42</v>
      </c>
      <c r="C417" s="81" t="s">
        <v>36</v>
      </c>
      <c r="D417" s="45">
        <f t="shared" ref="D417:K417" si="294">SUM(D418:D419)</f>
        <v>0</v>
      </c>
      <c r="E417" s="45">
        <f t="shared" si="294"/>
        <v>0</v>
      </c>
      <c r="F417" s="45">
        <f t="shared" si="294"/>
        <v>0</v>
      </c>
      <c r="G417" s="45">
        <f t="shared" si="294"/>
        <v>0</v>
      </c>
      <c r="H417" s="45">
        <f t="shared" si="294"/>
        <v>0</v>
      </c>
      <c r="I417" s="45">
        <f t="shared" si="294"/>
        <v>0</v>
      </c>
      <c r="J417" s="45">
        <f t="shared" ref="J417" si="295">SUM(J418:J419)</f>
        <v>0</v>
      </c>
      <c r="K417" s="45">
        <f t="shared" si="294"/>
        <v>0</v>
      </c>
      <c r="L417" s="45">
        <f t="shared" ref="L417:M417" si="296">SUM(L418:L419)</f>
        <v>0</v>
      </c>
      <c r="M417" s="105">
        <f t="shared" si="296"/>
        <v>0</v>
      </c>
      <c r="R417" s="78"/>
    </row>
    <row r="418" spans="1:18" ht="14.25" hidden="1" customHeight="1" x14ac:dyDescent="0.2">
      <c r="B418" s="38">
        <v>422</v>
      </c>
      <c r="C418" s="39" t="s">
        <v>79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08"/>
      <c r="R418" s="78"/>
    </row>
    <row r="419" spans="1:18" ht="14.25" hidden="1" customHeight="1" x14ac:dyDescent="0.2">
      <c r="B419" s="85"/>
      <c r="C419" s="51"/>
      <c r="D419" s="23"/>
      <c r="E419" s="23"/>
      <c r="F419" s="23"/>
      <c r="G419" s="23"/>
      <c r="H419" s="23"/>
      <c r="I419" s="23"/>
      <c r="J419" s="23"/>
      <c r="K419" s="23"/>
      <c r="L419" s="23"/>
      <c r="M419" s="104"/>
      <c r="R419" s="78"/>
    </row>
    <row r="420" spans="1:18" hidden="1" x14ac:dyDescent="0.2">
      <c r="A420" s="4">
        <v>2301</v>
      </c>
      <c r="B420" s="85"/>
      <c r="C420" s="51" t="s">
        <v>60</v>
      </c>
      <c r="D420" s="23"/>
      <c r="E420" s="23"/>
      <c r="F420" s="23"/>
      <c r="G420" s="23"/>
      <c r="H420" s="23"/>
      <c r="I420" s="23"/>
      <c r="J420" s="23"/>
      <c r="K420" s="23"/>
      <c r="L420" s="23"/>
      <c r="M420" s="104"/>
      <c r="R420" s="78"/>
    </row>
    <row r="421" spans="1:18" ht="15" hidden="1" x14ac:dyDescent="0.25">
      <c r="B421" s="67"/>
      <c r="C421" s="51" t="s">
        <v>48</v>
      </c>
      <c r="D421" s="33"/>
      <c r="E421" s="33"/>
      <c r="F421" s="33"/>
      <c r="G421" s="33"/>
      <c r="H421" s="33"/>
      <c r="I421" s="33"/>
      <c r="J421" s="33"/>
      <c r="K421" s="33"/>
      <c r="L421" s="33"/>
      <c r="M421" s="103"/>
      <c r="R421" s="78"/>
    </row>
    <row r="422" spans="1:18" hidden="1" x14ac:dyDescent="0.2">
      <c r="A422" s="4" t="s">
        <v>76</v>
      </c>
      <c r="B422" s="85"/>
      <c r="C422" s="51" t="s">
        <v>130</v>
      </c>
      <c r="D422" s="23"/>
      <c r="E422" s="23"/>
      <c r="F422" s="23"/>
      <c r="G422" s="23"/>
      <c r="H422" s="23"/>
      <c r="I422" s="23"/>
      <c r="J422" s="23"/>
      <c r="K422" s="23"/>
      <c r="L422" s="23"/>
      <c r="M422" s="104"/>
      <c r="R422" s="78"/>
    </row>
    <row r="423" spans="1:18" hidden="1" x14ac:dyDescent="0.2">
      <c r="B423" s="85">
        <v>3</v>
      </c>
      <c r="C423" s="51" t="s">
        <v>5</v>
      </c>
      <c r="D423" s="23">
        <f t="shared" ref="D423:M423" si="297">D424</f>
        <v>0</v>
      </c>
      <c r="E423" s="23">
        <f t="shared" si="297"/>
        <v>0</v>
      </c>
      <c r="F423" s="23">
        <f t="shared" si="297"/>
        <v>0</v>
      </c>
      <c r="G423" s="23">
        <f t="shared" si="297"/>
        <v>0</v>
      </c>
      <c r="H423" s="23">
        <f t="shared" si="297"/>
        <v>0</v>
      </c>
      <c r="I423" s="23">
        <f t="shared" si="297"/>
        <v>0</v>
      </c>
      <c r="J423" s="23">
        <f t="shared" si="297"/>
        <v>0</v>
      </c>
      <c r="K423" s="23">
        <f t="shared" si="297"/>
        <v>0</v>
      </c>
      <c r="L423" s="23">
        <f t="shared" si="297"/>
        <v>0</v>
      </c>
      <c r="M423" s="104">
        <f t="shared" si="297"/>
        <v>0</v>
      </c>
      <c r="R423" s="78"/>
    </row>
    <row r="424" spans="1:18" hidden="1" x14ac:dyDescent="0.2">
      <c r="A424" s="82"/>
      <c r="B424" s="85">
        <v>32</v>
      </c>
      <c r="C424" s="51" t="s">
        <v>9</v>
      </c>
      <c r="D424" s="23">
        <f t="shared" ref="D424:K424" si="298">SUM(D425:D426)</f>
        <v>0</v>
      </c>
      <c r="E424" s="23">
        <f t="shared" si="298"/>
        <v>0</v>
      </c>
      <c r="F424" s="23">
        <f t="shared" si="298"/>
        <v>0</v>
      </c>
      <c r="G424" s="23">
        <f t="shared" si="298"/>
        <v>0</v>
      </c>
      <c r="H424" s="23">
        <f t="shared" si="298"/>
        <v>0</v>
      </c>
      <c r="I424" s="23">
        <f t="shared" si="298"/>
        <v>0</v>
      </c>
      <c r="J424" s="23">
        <f t="shared" ref="J424" si="299">SUM(J425:J426)</f>
        <v>0</v>
      </c>
      <c r="K424" s="23">
        <f t="shared" si="298"/>
        <v>0</v>
      </c>
      <c r="L424" s="23">
        <f t="shared" ref="L424:M424" si="300">SUM(L425:L426)</f>
        <v>0</v>
      </c>
      <c r="M424" s="104">
        <f t="shared" si="300"/>
        <v>0</v>
      </c>
      <c r="R424" s="78"/>
    </row>
    <row r="425" spans="1:18" hidden="1" x14ac:dyDescent="0.2">
      <c r="B425" s="85">
        <v>323</v>
      </c>
      <c r="C425" s="51" t="s">
        <v>12</v>
      </c>
      <c r="D425" s="23"/>
      <c r="E425" s="23"/>
      <c r="F425" s="23"/>
      <c r="G425" s="23"/>
      <c r="H425" s="23"/>
      <c r="I425" s="23"/>
      <c r="J425" s="23"/>
      <c r="K425" s="23"/>
      <c r="L425" s="23"/>
      <c r="M425" s="104"/>
      <c r="R425" s="78"/>
    </row>
    <row r="426" spans="1:18" hidden="1" x14ac:dyDescent="0.2">
      <c r="B426" s="85"/>
      <c r="C426" s="51"/>
      <c r="D426" s="23"/>
      <c r="E426" s="23"/>
      <c r="F426" s="23"/>
      <c r="G426" s="23"/>
      <c r="H426" s="23"/>
      <c r="I426" s="23"/>
      <c r="J426" s="23"/>
      <c r="K426" s="23"/>
      <c r="L426" s="23"/>
      <c r="M426" s="104"/>
      <c r="R426" s="78"/>
    </row>
    <row r="427" spans="1:18" ht="15" hidden="1" x14ac:dyDescent="0.25">
      <c r="B427" s="18">
        <v>4</v>
      </c>
      <c r="C427" s="19" t="s">
        <v>13</v>
      </c>
      <c r="D427" s="20">
        <f t="shared" ref="D427:M427" si="301">D428</f>
        <v>0</v>
      </c>
      <c r="E427" s="20">
        <f t="shared" si="301"/>
        <v>0</v>
      </c>
      <c r="F427" s="20">
        <f t="shared" si="301"/>
        <v>0</v>
      </c>
      <c r="G427" s="20">
        <f t="shared" si="301"/>
        <v>0</v>
      </c>
      <c r="H427" s="20">
        <f t="shared" si="301"/>
        <v>0</v>
      </c>
      <c r="I427" s="20">
        <f t="shared" si="301"/>
        <v>0</v>
      </c>
      <c r="J427" s="20">
        <f t="shared" si="301"/>
        <v>0</v>
      </c>
      <c r="K427" s="20">
        <f t="shared" si="301"/>
        <v>0</v>
      </c>
      <c r="L427" s="20">
        <f t="shared" si="301"/>
        <v>0</v>
      </c>
      <c r="M427" s="100">
        <f t="shared" si="301"/>
        <v>0</v>
      </c>
      <c r="O427" s="6"/>
      <c r="R427" s="78"/>
    </row>
    <row r="428" spans="1:18" ht="15" hidden="1" x14ac:dyDescent="0.25">
      <c r="B428" s="83">
        <v>41</v>
      </c>
      <c r="C428" s="81" t="s">
        <v>116</v>
      </c>
      <c r="D428" s="45">
        <f t="shared" ref="D428:M428" si="302">SUM(D429:D429)</f>
        <v>0</v>
      </c>
      <c r="E428" s="45">
        <f t="shared" si="302"/>
        <v>0</v>
      </c>
      <c r="F428" s="45">
        <f t="shared" si="302"/>
        <v>0</v>
      </c>
      <c r="G428" s="45">
        <f t="shared" si="302"/>
        <v>0</v>
      </c>
      <c r="H428" s="45">
        <f t="shared" si="302"/>
        <v>0</v>
      </c>
      <c r="I428" s="45">
        <f t="shared" si="302"/>
        <v>0</v>
      </c>
      <c r="J428" s="45">
        <f t="shared" si="302"/>
        <v>0</v>
      </c>
      <c r="K428" s="45">
        <f t="shared" si="302"/>
        <v>0</v>
      </c>
      <c r="L428" s="45">
        <f t="shared" si="302"/>
        <v>0</v>
      </c>
      <c r="M428" s="105">
        <f t="shared" si="302"/>
        <v>0</v>
      </c>
      <c r="O428" s="6"/>
      <c r="R428" s="78"/>
    </row>
    <row r="429" spans="1:18" hidden="1" x14ac:dyDescent="0.2">
      <c r="B429" s="38">
        <v>412</v>
      </c>
      <c r="C429" s="39" t="s">
        <v>117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08">
        <v>0</v>
      </c>
      <c r="O429" s="6"/>
      <c r="R429" s="78"/>
    </row>
    <row r="430" spans="1:18" hidden="1" x14ac:dyDescent="0.2">
      <c r="B430" s="85"/>
      <c r="C430" s="51"/>
      <c r="D430" s="23"/>
      <c r="E430" s="23"/>
      <c r="F430" s="23"/>
      <c r="G430" s="23"/>
      <c r="H430" s="23"/>
      <c r="I430" s="23"/>
      <c r="J430" s="23"/>
      <c r="K430" s="23"/>
      <c r="L430" s="23"/>
      <c r="M430" s="104"/>
      <c r="R430" s="78"/>
    </row>
    <row r="431" spans="1:18" s="2" customFormat="1" ht="15" hidden="1" x14ac:dyDescent="0.25">
      <c r="B431" s="7">
        <v>2403</v>
      </c>
      <c r="C431" s="2" t="s">
        <v>204</v>
      </c>
      <c r="M431" s="111"/>
      <c r="Q431" s="61"/>
      <c r="R431" s="78"/>
    </row>
    <row r="432" spans="1:18" ht="15" hidden="1" x14ac:dyDescent="0.25">
      <c r="B432" s="5" t="s">
        <v>132</v>
      </c>
      <c r="C432" s="51" t="s">
        <v>203</v>
      </c>
      <c r="D432" s="33"/>
      <c r="E432" s="33"/>
      <c r="F432" s="33"/>
      <c r="G432" s="33"/>
      <c r="H432" s="33"/>
      <c r="I432" s="33"/>
      <c r="J432" s="33"/>
      <c r="K432" s="33"/>
      <c r="L432" s="33"/>
      <c r="M432" s="103"/>
      <c r="R432" s="78"/>
    </row>
    <row r="433" spans="1:18" hidden="1" x14ac:dyDescent="0.2">
      <c r="B433" s="5">
        <v>48006</v>
      </c>
      <c r="C433" s="51" t="s">
        <v>131</v>
      </c>
      <c r="D433" s="23"/>
      <c r="E433" s="23"/>
      <c r="H433" s="23"/>
      <c r="I433" s="23"/>
      <c r="J433" s="23"/>
      <c r="K433" s="23"/>
      <c r="L433" s="23"/>
      <c r="M433" s="104"/>
      <c r="R433" s="78"/>
    </row>
    <row r="434" spans="1:18" ht="15" hidden="1" x14ac:dyDescent="0.25">
      <c r="B434" s="18">
        <v>4</v>
      </c>
      <c r="C434" s="19" t="s">
        <v>13</v>
      </c>
      <c r="D434" s="20">
        <f t="shared" ref="D434:M435" si="303">D435</f>
        <v>0</v>
      </c>
      <c r="E434" s="20">
        <f t="shared" si="303"/>
        <v>24312.5</v>
      </c>
      <c r="F434" s="20">
        <f t="shared" si="303"/>
        <v>24312.5</v>
      </c>
      <c r="G434" s="20">
        <f t="shared" si="303"/>
        <v>3226.8232795805957</v>
      </c>
      <c r="H434" s="20">
        <f t="shared" si="303"/>
        <v>9425.31</v>
      </c>
      <c r="I434" s="20">
        <f t="shared" si="303"/>
        <v>1250.9536133784588</v>
      </c>
      <c r="J434" s="20">
        <f t="shared" si="303"/>
        <v>0</v>
      </c>
      <c r="K434" s="20">
        <f t="shared" si="303"/>
        <v>0</v>
      </c>
      <c r="L434" s="20">
        <f t="shared" si="303"/>
        <v>0</v>
      </c>
      <c r="M434" s="100">
        <f t="shared" si="303"/>
        <v>0</v>
      </c>
      <c r="R434" s="78"/>
    </row>
    <row r="435" spans="1:18" ht="15" hidden="1" x14ac:dyDescent="0.25">
      <c r="A435" s="82"/>
      <c r="B435" s="83">
        <v>45</v>
      </c>
      <c r="C435" s="81" t="s">
        <v>133</v>
      </c>
      <c r="D435" s="45">
        <f t="shared" si="303"/>
        <v>0</v>
      </c>
      <c r="E435" s="45">
        <f t="shared" si="303"/>
        <v>24312.5</v>
      </c>
      <c r="F435" s="45">
        <f t="shared" si="303"/>
        <v>24312.5</v>
      </c>
      <c r="G435" s="45">
        <f>G436</f>
        <v>3226.8232795805957</v>
      </c>
      <c r="H435" s="45">
        <f t="shared" si="303"/>
        <v>9425.31</v>
      </c>
      <c r="I435" s="45">
        <f>I436</f>
        <v>1250.9536133784588</v>
      </c>
      <c r="J435" s="45">
        <f t="shared" si="303"/>
        <v>0</v>
      </c>
      <c r="K435" s="45">
        <f t="shared" si="303"/>
        <v>0</v>
      </c>
      <c r="L435" s="45">
        <f t="shared" si="303"/>
        <v>0</v>
      </c>
      <c r="M435" s="105">
        <f t="shared" si="303"/>
        <v>0</v>
      </c>
      <c r="R435" s="78"/>
    </row>
    <row r="436" spans="1:18" hidden="1" x14ac:dyDescent="0.2">
      <c r="B436" s="38">
        <v>451</v>
      </c>
      <c r="C436" s="39" t="s">
        <v>134</v>
      </c>
      <c r="D436" s="13"/>
      <c r="E436" s="13">
        <v>24312.5</v>
      </c>
      <c r="F436" s="13">
        <v>24312.5</v>
      </c>
      <c r="G436" s="13">
        <f>F436/7.5345</f>
        <v>3226.8232795805957</v>
      </c>
      <c r="H436" s="13">
        <v>9425.31</v>
      </c>
      <c r="I436" s="13">
        <f>H436/7.5345</f>
        <v>1250.9536133784588</v>
      </c>
      <c r="J436" s="34">
        <v>0</v>
      </c>
      <c r="K436" s="34">
        <v>0</v>
      </c>
      <c r="L436" s="34">
        <v>0</v>
      </c>
      <c r="M436" s="102">
        <v>0</v>
      </c>
      <c r="R436" s="78"/>
    </row>
    <row r="437" spans="1:18" hidden="1" x14ac:dyDescent="0.2">
      <c r="B437" s="85"/>
      <c r="C437" s="51"/>
      <c r="D437" s="23"/>
      <c r="E437" s="23"/>
      <c r="F437" s="23"/>
      <c r="G437" s="23"/>
      <c r="H437" s="23"/>
      <c r="I437" s="23"/>
      <c r="J437" s="23"/>
      <c r="K437" s="23"/>
      <c r="L437" s="23"/>
      <c r="M437" s="104"/>
      <c r="R437" s="78"/>
    </row>
    <row r="438" spans="1:18" hidden="1" x14ac:dyDescent="0.2">
      <c r="A438" s="4">
        <v>48006</v>
      </c>
      <c r="B438" s="85"/>
      <c r="C438" s="51" t="s">
        <v>115</v>
      </c>
      <c r="D438" s="23"/>
      <c r="E438" s="23"/>
      <c r="F438" s="23"/>
      <c r="G438" s="23"/>
      <c r="H438" s="23"/>
      <c r="I438" s="23"/>
      <c r="J438" s="23"/>
      <c r="K438" s="23"/>
      <c r="L438" s="23"/>
      <c r="M438" s="104"/>
      <c r="R438" s="78"/>
    </row>
    <row r="439" spans="1:18" ht="15" hidden="1" x14ac:dyDescent="0.25">
      <c r="B439" s="18">
        <v>4</v>
      </c>
      <c r="C439" s="19" t="s">
        <v>13</v>
      </c>
      <c r="D439" s="20">
        <f t="shared" ref="D439:M439" si="304">D440</f>
        <v>0</v>
      </c>
      <c r="E439" s="20">
        <f t="shared" si="304"/>
        <v>0</v>
      </c>
      <c r="F439" s="20">
        <f t="shared" si="304"/>
        <v>0</v>
      </c>
      <c r="G439" s="20">
        <f t="shared" si="304"/>
        <v>0</v>
      </c>
      <c r="H439" s="20">
        <f t="shared" si="304"/>
        <v>0</v>
      </c>
      <c r="I439" s="20">
        <f t="shared" si="304"/>
        <v>0</v>
      </c>
      <c r="J439" s="20">
        <f t="shared" si="304"/>
        <v>0</v>
      </c>
      <c r="K439" s="20">
        <f t="shared" si="304"/>
        <v>0</v>
      </c>
      <c r="L439" s="20">
        <f t="shared" si="304"/>
        <v>0</v>
      </c>
      <c r="M439" s="100">
        <f t="shared" si="304"/>
        <v>0</v>
      </c>
      <c r="R439" s="78"/>
    </row>
    <row r="440" spans="1:18" ht="15" hidden="1" x14ac:dyDescent="0.25">
      <c r="B440" s="83">
        <v>42</v>
      </c>
      <c r="C440" s="81" t="s">
        <v>36</v>
      </c>
      <c r="D440" s="45">
        <f t="shared" ref="D440:K440" si="305">SUM(D441:D442)</f>
        <v>0</v>
      </c>
      <c r="E440" s="45">
        <f t="shared" si="305"/>
        <v>0</v>
      </c>
      <c r="F440" s="45">
        <f t="shared" si="305"/>
        <v>0</v>
      </c>
      <c r="G440" s="45">
        <f t="shared" si="305"/>
        <v>0</v>
      </c>
      <c r="H440" s="45">
        <f t="shared" si="305"/>
        <v>0</v>
      </c>
      <c r="I440" s="45">
        <f t="shared" si="305"/>
        <v>0</v>
      </c>
      <c r="J440" s="45">
        <f t="shared" ref="J440" si="306">SUM(J441:J442)</f>
        <v>0</v>
      </c>
      <c r="K440" s="45">
        <f t="shared" si="305"/>
        <v>0</v>
      </c>
      <c r="L440" s="45">
        <f t="shared" ref="L440:M440" si="307">SUM(L441:L442)</f>
        <v>0</v>
      </c>
      <c r="M440" s="105">
        <f t="shared" si="307"/>
        <v>0</v>
      </c>
      <c r="R440" s="78"/>
    </row>
    <row r="441" spans="1:18" hidden="1" x14ac:dyDescent="0.2">
      <c r="B441" s="38">
        <v>422</v>
      </c>
      <c r="C441" s="39" t="s">
        <v>79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08">
        <v>0</v>
      </c>
      <c r="R441" s="78"/>
    </row>
    <row r="442" spans="1:18" hidden="1" x14ac:dyDescent="0.2">
      <c r="B442" s="85"/>
      <c r="C442" s="51"/>
      <c r="D442" s="23"/>
      <c r="E442" s="23"/>
      <c r="F442" s="23"/>
      <c r="G442" s="23"/>
      <c r="H442" s="23"/>
      <c r="I442" s="23"/>
      <c r="J442" s="23"/>
      <c r="K442" s="23"/>
      <c r="L442" s="23"/>
      <c r="M442" s="104"/>
      <c r="R442" s="78"/>
    </row>
    <row r="443" spans="1:18" hidden="1" x14ac:dyDescent="0.2">
      <c r="A443" s="4">
        <v>55291</v>
      </c>
      <c r="B443" s="85"/>
      <c r="C443" s="51" t="s">
        <v>104</v>
      </c>
      <c r="D443" s="23"/>
      <c r="E443" s="23"/>
      <c r="F443" s="23"/>
      <c r="G443" s="23"/>
      <c r="H443" s="23"/>
      <c r="I443" s="23"/>
      <c r="J443" s="23"/>
      <c r="K443" s="23"/>
      <c r="L443" s="23"/>
      <c r="M443" s="104"/>
      <c r="R443" s="78"/>
    </row>
    <row r="444" spans="1:18" ht="15" hidden="1" x14ac:dyDescent="0.25">
      <c r="B444" s="18">
        <v>4</v>
      </c>
      <c r="C444" s="19" t="s">
        <v>13</v>
      </c>
      <c r="D444" s="20">
        <f t="shared" ref="D444:M444" si="308">D445</f>
        <v>0</v>
      </c>
      <c r="E444" s="20">
        <f t="shared" si="308"/>
        <v>0</v>
      </c>
      <c r="F444" s="20">
        <f t="shared" si="308"/>
        <v>0</v>
      </c>
      <c r="G444" s="20">
        <f t="shared" si="308"/>
        <v>0</v>
      </c>
      <c r="H444" s="20">
        <f t="shared" si="308"/>
        <v>0</v>
      </c>
      <c r="I444" s="20">
        <f t="shared" si="308"/>
        <v>0</v>
      </c>
      <c r="J444" s="20">
        <f t="shared" si="308"/>
        <v>0</v>
      </c>
      <c r="K444" s="20">
        <f t="shared" si="308"/>
        <v>0</v>
      </c>
      <c r="L444" s="20">
        <f t="shared" si="308"/>
        <v>0</v>
      </c>
      <c r="M444" s="100">
        <f t="shared" si="308"/>
        <v>0</v>
      </c>
      <c r="N444" s="8"/>
      <c r="O444" s="8"/>
      <c r="R444" s="78"/>
    </row>
    <row r="445" spans="1:18" ht="15" hidden="1" x14ac:dyDescent="0.25">
      <c r="B445" s="83">
        <v>42</v>
      </c>
      <c r="C445" s="81" t="s">
        <v>36</v>
      </c>
      <c r="D445" s="45">
        <f t="shared" ref="D445:M445" si="309">SUM(D446:D446)</f>
        <v>0</v>
      </c>
      <c r="E445" s="45">
        <f t="shared" si="309"/>
        <v>0</v>
      </c>
      <c r="F445" s="45">
        <f t="shared" si="309"/>
        <v>0</v>
      </c>
      <c r="G445" s="45">
        <f t="shared" si="309"/>
        <v>0</v>
      </c>
      <c r="H445" s="45">
        <f t="shared" si="309"/>
        <v>0</v>
      </c>
      <c r="I445" s="45">
        <f t="shared" si="309"/>
        <v>0</v>
      </c>
      <c r="J445" s="45">
        <f t="shared" si="309"/>
        <v>0</v>
      </c>
      <c r="K445" s="45">
        <f t="shared" si="309"/>
        <v>0</v>
      </c>
      <c r="L445" s="45">
        <f t="shared" si="309"/>
        <v>0</v>
      </c>
      <c r="M445" s="105">
        <f t="shared" si="309"/>
        <v>0</v>
      </c>
      <c r="N445" s="8"/>
      <c r="O445" s="8"/>
      <c r="R445" s="78"/>
    </row>
    <row r="446" spans="1:18" hidden="1" x14ac:dyDescent="0.2">
      <c r="B446" s="38">
        <v>422</v>
      </c>
      <c r="C446" s="39" t="s">
        <v>79</v>
      </c>
      <c r="D446" s="13"/>
      <c r="E446" s="13"/>
      <c r="F446" s="13"/>
      <c r="G446" s="13"/>
      <c r="H446" s="13"/>
      <c r="I446" s="13"/>
      <c r="J446" s="13"/>
      <c r="K446" s="13"/>
      <c r="L446" s="13"/>
      <c r="M446" s="108"/>
      <c r="R446" s="78"/>
    </row>
    <row r="447" spans="1:18" hidden="1" x14ac:dyDescent="0.2">
      <c r="B447" s="85"/>
      <c r="C447" s="51"/>
      <c r="D447" s="23"/>
      <c r="E447" s="23"/>
      <c r="F447" s="23"/>
      <c r="G447" s="23"/>
      <c r="H447" s="23"/>
      <c r="I447" s="23"/>
      <c r="J447" s="23"/>
      <c r="K447" s="23"/>
      <c r="L447" s="23"/>
      <c r="M447" s="104"/>
      <c r="R447" s="78"/>
    </row>
    <row r="448" spans="1:18" hidden="1" x14ac:dyDescent="0.2">
      <c r="A448" s="4" t="s">
        <v>120</v>
      </c>
      <c r="B448" s="85"/>
      <c r="C448" s="51" t="s">
        <v>121</v>
      </c>
      <c r="D448" s="23"/>
      <c r="E448" s="23"/>
      <c r="F448" s="23"/>
      <c r="G448" s="23"/>
      <c r="H448" s="23"/>
      <c r="I448" s="23"/>
      <c r="J448" s="23"/>
      <c r="K448" s="23"/>
      <c r="L448" s="23"/>
      <c r="M448" s="104"/>
      <c r="R448" s="78"/>
    </row>
    <row r="449" spans="1:18" hidden="1" x14ac:dyDescent="0.2">
      <c r="A449" s="4">
        <v>53082</v>
      </c>
      <c r="B449" s="85"/>
      <c r="C449" s="51" t="s">
        <v>105</v>
      </c>
      <c r="D449" s="23"/>
      <c r="E449" s="23"/>
      <c r="F449" s="23"/>
      <c r="G449" s="23"/>
      <c r="H449" s="23"/>
      <c r="I449" s="23"/>
      <c r="J449" s="23"/>
      <c r="K449" s="23"/>
      <c r="L449" s="23"/>
      <c r="M449" s="104"/>
      <c r="R449" s="78"/>
    </row>
    <row r="450" spans="1:18" ht="15" hidden="1" x14ac:dyDescent="0.25">
      <c r="B450" s="18">
        <v>3</v>
      </c>
      <c r="C450" s="19" t="s">
        <v>5</v>
      </c>
      <c r="D450" s="20">
        <f t="shared" ref="D450:N450" si="310">D451</f>
        <v>15000</v>
      </c>
      <c r="E450" s="20">
        <f t="shared" si="310"/>
        <v>0</v>
      </c>
      <c r="F450" s="20">
        <f t="shared" si="310"/>
        <v>0</v>
      </c>
      <c r="G450" s="20">
        <f t="shared" si="310"/>
        <v>0</v>
      </c>
      <c r="H450" s="20">
        <f t="shared" si="310"/>
        <v>0</v>
      </c>
      <c r="I450" s="20">
        <f t="shared" si="310"/>
        <v>0</v>
      </c>
      <c r="J450" s="20">
        <f t="shared" si="310"/>
        <v>0</v>
      </c>
      <c r="K450" s="20">
        <f t="shared" si="310"/>
        <v>0</v>
      </c>
      <c r="L450" s="20">
        <f t="shared" si="310"/>
        <v>0</v>
      </c>
      <c r="M450" s="100">
        <f t="shared" si="310"/>
        <v>0</v>
      </c>
      <c r="N450" s="8">
        <f t="shared" si="310"/>
        <v>0</v>
      </c>
      <c r="O450" s="8">
        <f>N450</f>
        <v>0</v>
      </c>
      <c r="R450" s="78"/>
    </row>
    <row r="451" spans="1:18" ht="15" hidden="1" x14ac:dyDescent="0.25">
      <c r="B451" s="83">
        <v>32</v>
      </c>
      <c r="C451" s="81" t="s">
        <v>9</v>
      </c>
      <c r="D451" s="45">
        <f t="shared" ref="D451:M451" si="311">D452</f>
        <v>15000</v>
      </c>
      <c r="E451" s="45">
        <f t="shared" si="311"/>
        <v>0</v>
      </c>
      <c r="F451" s="45">
        <f t="shared" si="311"/>
        <v>0</v>
      </c>
      <c r="G451" s="45">
        <f t="shared" si="311"/>
        <v>0</v>
      </c>
      <c r="H451" s="45">
        <f t="shared" si="311"/>
        <v>0</v>
      </c>
      <c r="I451" s="45">
        <f t="shared" si="311"/>
        <v>0</v>
      </c>
      <c r="J451" s="45">
        <f t="shared" si="311"/>
        <v>0</v>
      </c>
      <c r="K451" s="45">
        <f t="shared" si="311"/>
        <v>0</v>
      </c>
      <c r="L451" s="45">
        <f t="shared" si="311"/>
        <v>0</v>
      </c>
      <c r="M451" s="105">
        <f t="shared" si="311"/>
        <v>0</v>
      </c>
      <c r="N451" s="8">
        <v>0</v>
      </c>
      <c r="O451" s="8">
        <f>N451</f>
        <v>0</v>
      </c>
      <c r="R451" s="78"/>
    </row>
    <row r="452" spans="1:18" hidden="1" x14ac:dyDescent="0.2">
      <c r="B452" s="38">
        <v>322</v>
      </c>
      <c r="C452" s="39" t="s">
        <v>11</v>
      </c>
      <c r="D452" s="13">
        <v>15000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08">
        <v>0</v>
      </c>
      <c r="R452" s="78"/>
    </row>
    <row r="453" spans="1:18" ht="15" hidden="1" x14ac:dyDescent="0.25">
      <c r="B453" s="18">
        <v>4</v>
      </c>
      <c r="C453" s="19" t="s">
        <v>13</v>
      </c>
      <c r="D453" s="20">
        <f t="shared" ref="D453:N453" si="312">D454</f>
        <v>12000</v>
      </c>
      <c r="E453" s="20">
        <f t="shared" si="312"/>
        <v>0</v>
      </c>
      <c r="F453" s="20">
        <f t="shared" si="312"/>
        <v>0</v>
      </c>
      <c r="G453" s="20">
        <f t="shared" si="312"/>
        <v>0</v>
      </c>
      <c r="H453" s="20">
        <f t="shared" si="312"/>
        <v>0</v>
      </c>
      <c r="I453" s="20">
        <f t="shared" si="312"/>
        <v>0</v>
      </c>
      <c r="J453" s="20">
        <f t="shared" si="312"/>
        <v>0</v>
      </c>
      <c r="K453" s="20">
        <f t="shared" si="312"/>
        <v>0</v>
      </c>
      <c r="L453" s="20">
        <f t="shared" si="312"/>
        <v>0</v>
      </c>
      <c r="M453" s="100">
        <f t="shared" si="312"/>
        <v>0</v>
      </c>
      <c r="N453" s="8">
        <f t="shared" si="312"/>
        <v>0</v>
      </c>
      <c r="O453" s="8">
        <f>N453</f>
        <v>0</v>
      </c>
      <c r="R453" s="78"/>
    </row>
    <row r="454" spans="1:18" ht="15" hidden="1" x14ac:dyDescent="0.25">
      <c r="B454" s="83">
        <v>42</v>
      </c>
      <c r="C454" s="81" t="s">
        <v>36</v>
      </c>
      <c r="D454" s="45">
        <f t="shared" ref="D454:K454" si="313">SUM(D455:D456)</f>
        <v>12000</v>
      </c>
      <c r="E454" s="45">
        <f t="shared" si="313"/>
        <v>0</v>
      </c>
      <c r="F454" s="45">
        <f t="shared" si="313"/>
        <v>0</v>
      </c>
      <c r="G454" s="45">
        <f t="shared" si="313"/>
        <v>0</v>
      </c>
      <c r="H454" s="45">
        <f t="shared" si="313"/>
        <v>0</v>
      </c>
      <c r="I454" s="45">
        <f t="shared" si="313"/>
        <v>0</v>
      </c>
      <c r="J454" s="45">
        <f t="shared" ref="J454" si="314">SUM(J455:J456)</f>
        <v>0</v>
      </c>
      <c r="K454" s="45">
        <f t="shared" si="313"/>
        <v>0</v>
      </c>
      <c r="L454" s="45">
        <f t="shared" ref="L454:M454" si="315">SUM(L455:L456)</f>
        <v>0</v>
      </c>
      <c r="M454" s="105">
        <f t="shared" si="315"/>
        <v>0</v>
      </c>
      <c r="N454" s="8">
        <v>0</v>
      </c>
      <c r="O454" s="8">
        <f>N454</f>
        <v>0</v>
      </c>
      <c r="R454" s="78"/>
    </row>
    <row r="455" spans="1:18" hidden="1" x14ac:dyDescent="0.2">
      <c r="B455" s="38">
        <v>412</v>
      </c>
      <c r="C455" s="39" t="s">
        <v>117</v>
      </c>
      <c r="D455" s="13">
        <v>5000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08">
        <v>0</v>
      </c>
      <c r="R455" s="78"/>
    </row>
    <row r="456" spans="1:18" hidden="1" x14ac:dyDescent="0.2">
      <c r="B456" s="38">
        <v>422</v>
      </c>
      <c r="C456" s="39" t="s">
        <v>79</v>
      </c>
      <c r="D456" s="13">
        <v>7000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08">
        <v>0</v>
      </c>
      <c r="R456" s="78"/>
    </row>
    <row r="457" spans="1:18" hidden="1" x14ac:dyDescent="0.2">
      <c r="B457" s="85"/>
      <c r="C457" s="51"/>
      <c r="D457" s="23"/>
      <c r="E457" s="23"/>
      <c r="F457" s="23"/>
      <c r="G457" s="23"/>
      <c r="H457" s="23"/>
      <c r="I457" s="23"/>
      <c r="J457" s="23"/>
      <c r="K457" s="23"/>
      <c r="L457" s="23"/>
      <c r="M457" s="104"/>
      <c r="R457" s="78"/>
    </row>
    <row r="458" spans="1:18" ht="15" x14ac:dyDescent="0.25">
      <c r="B458" s="7">
        <v>9211</v>
      </c>
      <c r="C458" s="65" t="s">
        <v>216</v>
      </c>
      <c r="D458" s="23"/>
      <c r="E458" s="23"/>
      <c r="F458" s="23"/>
      <c r="G458" s="23"/>
      <c r="H458" s="23"/>
      <c r="I458" s="23"/>
      <c r="J458" s="23"/>
      <c r="K458" s="23"/>
      <c r="L458" s="23"/>
      <c r="M458" s="104"/>
      <c r="R458" s="78"/>
    </row>
    <row r="459" spans="1:18" ht="15" x14ac:dyDescent="0.25">
      <c r="B459" s="4" t="s">
        <v>218</v>
      </c>
      <c r="C459" s="51" t="s">
        <v>219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103"/>
      <c r="R459" s="78"/>
    </row>
    <row r="460" spans="1:18" x14ac:dyDescent="0.2">
      <c r="B460" s="85">
        <v>11001</v>
      </c>
      <c r="C460" s="51" t="s">
        <v>136</v>
      </c>
      <c r="D460" s="23"/>
      <c r="E460" s="23"/>
      <c r="H460" s="23"/>
      <c r="I460" s="23"/>
      <c r="J460" s="23"/>
      <c r="K460" s="23"/>
      <c r="L460" s="23"/>
      <c r="M460" s="104"/>
      <c r="R460" s="78"/>
    </row>
    <row r="461" spans="1:18" ht="15" x14ac:dyDescent="0.25">
      <c r="B461" s="18">
        <v>3</v>
      </c>
      <c r="C461" s="19" t="s">
        <v>5</v>
      </c>
      <c r="D461" s="20">
        <f t="shared" ref="D461:I461" si="316">D462+D466</f>
        <v>0</v>
      </c>
      <c r="E461" s="20">
        <f t="shared" si="316"/>
        <v>51225.000000000007</v>
      </c>
      <c r="F461" s="20">
        <f t="shared" si="316"/>
        <v>50883.740000000005</v>
      </c>
      <c r="G461" s="20">
        <f t="shared" si="316"/>
        <v>6753.4328754396447</v>
      </c>
      <c r="H461" s="20">
        <f t="shared" si="316"/>
        <v>18930.71</v>
      </c>
      <c r="I461" s="20">
        <f t="shared" si="316"/>
        <v>2512.5369964828451</v>
      </c>
      <c r="J461" s="20">
        <f>J462+J466</f>
        <v>26325.54</v>
      </c>
      <c r="K461" s="20">
        <f>K462+K466</f>
        <v>3494.0000000000005</v>
      </c>
      <c r="L461" s="20">
        <f>L462+L466</f>
        <v>7894</v>
      </c>
      <c r="M461" s="100">
        <f>M462+M466</f>
        <v>5891.5</v>
      </c>
      <c r="N461" s="20">
        <f>SUM(N462:N466)</f>
        <v>0</v>
      </c>
      <c r="O461" s="20">
        <v>0</v>
      </c>
      <c r="R461" s="78"/>
    </row>
    <row r="462" spans="1:18" ht="15" x14ac:dyDescent="0.25">
      <c r="A462" s="82"/>
      <c r="B462" s="83">
        <v>31</v>
      </c>
      <c r="C462" s="81" t="s">
        <v>6</v>
      </c>
      <c r="D462" s="45">
        <f t="shared" ref="D462:I462" si="317">SUM(D463:D465)</f>
        <v>0</v>
      </c>
      <c r="E462" s="45">
        <f t="shared" si="317"/>
        <v>49859.000000000007</v>
      </c>
      <c r="F462" s="45">
        <f t="shared" si="317"/>
        <v>49538.26</v>
      </c>
      <c r="G462" s="45">
        <f t="shared" si="317"/>
        <v>6574.8569911739332</v>
      </c>
      <c r="H462" s="45">
        <f t="shared" si="317"/>
        <v>17596.03</v>
      </c>
      <c r="I462" s="45">
        <f t="shared" si="317"/>
        <v>2335.394518548012</v>
      </c>
      <c r="J462" s="45">
        <f>SUM(J463:J465)</f>
        <v>25130.82</v>
      </c>
      <c r="K462" s="45">
        <f>SUM(K463:K465)</f>
        <v>3335.4300000000003</v>
      </c>
      <c r="L462" s="45">
        <f>SUM(L463:L465)</f>
        <v>7735.43</v>
      </c>
      <c r="M462" s="105">
        <f>SUM(M463:M465)</f>
        <v>5864.95</v>
      </c>
      <c r="N462" s="47"/>
      <c r="O462" s="47"/>
      <c r="R462" s="78"/>
    </row>
    <row r="463" spans="1:18" x14ac:dyDescent="0.2">
      <c r="B463" s="38">
        <v>311</v>
      </c>
      <c r="C463" s="39" t="s">
        <v>59</v>
      </c>
      <c r="D463" s="13">
        <v>0</v>
      </c>
      <c r="E463" s="13">
        <v>36289.870000000003</v>
      </c>
      <c r="F463" s="13">
        <v>36014.54</v>
      </c>
      <c r="G463" s="13">
        <f>F463/7.5345</f>
        <v>4779.9508925608861</v>
      </c>
      <c r="H463" s="13">
        <v>14074.08</v>
      </c>
      <c r="I463" s="13">
        <f>H463/7.5345</f>
        <v>1867.95142345212</v>
      </c>
      <c r="J463" s="34">
        <v>17451.349999999999</v>
      </c>
      <c r="K463" s="34">
        <v>2316.19</v>
      </c>
      <c r="L463" s="34">
        <v>5438.14</v>
      </c>
      <c r="M463" s="102">
        <v>4649.75</v>
      </c>
      <c r="N463" s="10"/>
      <c r="O463" s="10"/>
      <c r="R463" s="78"/>
    </row>
    <row r="464" spans="1:18" x14ac:dyDescent="0.2">
      <c r="B464" s="38">
        <v>312</v>
      </c>
      <c r="C464" s="39" t="s">
        <v>21</v>
      </c>
      <c r="D464" s="13">
        <v>0</v>
      </c>
      <c r="E464" s="13">
        <v>7581.3</v>
      </c>
      <c r="F464" s="13">
        <v>7581.3</v>
      </c>
      <c r="G464" s="13">
        <f>F464/7.5345</f>
        <v>1006.2114274338045</v>
      </c>
      <c r="H464" s="13">
        <v>1199.73</v>
      </c>
      <c r="I464" s="13">
        <f>H464/7.5345</f>
        <v>159.2315349392793</v>
      </c>
      <c r="J464" s="34">
        <v>4800</v>
      </c>
      <c r="K464" s="34">
        <v>637.07000000000005</v>
      </c>
      <c r="L464" s="34">
        <v>1400</v>
      </c>
      <c r="M464" s="102">
        <v>0</v>
      </c>
      <c r="N464" s="10"/>
      <c r="O464" s="10"/>
      <c r="R464" s="78"/>
    </row>
    <row r="465" spans="1:18" x14ac:dyDescent="0.2">
      <c r="B465" s="38">
        <v>313</v>
      </c>
      <c r="C465" s="39" t="s">
        <v>8</v>
      </c>
      <c r="D465" s="13">
        <v>0</v>
      </c>
      <c r="E465" s="13">
        <v>5987.83</v>
      </c>
      <c r="F465" s="13">
        <v>5942.42</v>
      </c>
      <c r="G465" s="13">
        <f>F465/7.5345</f>
        <v>788.69467117924216</v>
      </c>
      <c r="H465" s="13">
        <v>2322.2199999999998</v>
      </c>
      <c r="I465" s="13">
        <f>H465/7.5345</f>
        <v>308.21156015661285</v>
      </c>
      <c r="J465" s="34">
        <v>2879.47</v>
      </c>
      <c r="K465" s="34">
        <v>382.17</v>
      </c>
      <c r="L465" s="34">
        <v>897.29</v>
      </c>
      <c r="M465" s="102">
        <v>1215.2</v>
      </c>
      <c r="N465" s="10"/>
      <c r="O465" s="10"/>
      <c r="R465" s="78"/>
    </row>
    <row r="466" spans="1:18" ht="15" x14ac:dyDescent="0.25">
      <c r="B466" s="83">
        <v>32</v>
      </c>
      <c r="C466" s="81" t="s">
        <v>9</v>
      </c>
      <c r="D466" s="45">
        <f t="shared" ref="D466:I466" si="318">D467</f>
        <v>0</v>
      </c>
      <c r="E466" s="45">
        <f t="shared" si="318"/>
        <v>1366</v>
      </c>
      <c r="F466" s="45">
        <f t="shared" si="318"/>
        <v>1345.48</v>
      </c>
      <c r="G466" s="45">
        <f t="shared" si="318"/>
        <v>178.57588426571107</v>
      </c>
      <c r="H466" s="45">
        <f t="shared" si="318"/>
        <v>1334.68</v>
      </c>
      <c r="I466" s="45">
        <f t="shared" si="318"/>
        <v>177.1424779348331</v>
      </c>
      <c r="J466" s="45">
        <f>J467</f>
        <v>1194.72</v>
      </c>
      <c r="K466" s="45">
        <f>K467</f>
        <v>158.57</v>
      </c>
      <c r="L466" s="45">
        <f>L467</f>
        <v>158.57</v>
      </c>
      <c r="M466" s="105">
        <f>M467</f>
        <v>26.55</v>
      </c>
      <c r="N466" s="47"/>
      <c r="O466" s="47"/>
      <c r="R466" s="78"/>
    </row>
    <row r="467" spans="1:18" x14ac:dyDescent="0.2">
      <c r="B467" s="38">
        <v>321</v>
      </c>
      <c r="C467" s="39" t="s">
        <v>10</v>
      </c>
      <c r="D467" s="13">
        <v>0</v>
      </c>
      <c r="E467" s="13">
        <v>1366</v>
      </c>
      <c r="F467" s="13">
        <v>1345.48</v>
      </c>
      <c r="G467" s="13">
        <f>F467/7.5345</f>
        <v>178.57588426571107</v>
      </c>
      <c r="H467" s="13">
        <v>1334.68</v>
      </c>
      <c r="I467" s="13">
        <f>H467/7.5345</f>
        <v>177.1424779348331</v>
      </c>
      <c r="J467" s="34">
        <v>1194.72</v>
      </c>
      <c r="K467" s="34">
        <v>158.57</v>
      </c>
      <c r="L467" s="34">
        <v>158.57</v>
      </c>
      <c r="M467" s="102">
        <v>26.55</v>
      </c>
      <c r="R467" s="78"/>
    </row>
    <row r="468" spans="1:18" ht="15" x14ac:dyDescent="0.25">
      <c r="B468" s="4" t="s">
        <v>218</v>
      </c>
      <c r="C468" s="51" t="s">
        <v>219</v>
      </c>
      <c r="D468" s="33"/>
      <c r="E468" s="33"/>
      <c r="F468" s="33"/>
      <c r="G468" s="33"/>
      <c r="H468" s="33"/>
      <c r="I468" s="33"/>
      <c r="J468" s="33"/>
      <c r="K468" s="33"/>
      <c r="L468" s="33"/>
      <c r="M468" s="103"/>
      <c r="R468" s="78"/>
    </row>
    <row r="469" spans="1:18" x14ac:dyDescent="0.2">
      <c r="B469" s="85">
        <v>51100</v>
      </c>
      <c r="C469" s="51" t="s">
        <v>205</v>
      </c>
      <c r="D469" s="23"/>
      <c r="E469" s="23"/>
      <c r="F469" s="23"/>
      <c r="G469" s="23"/>
      <c r="H469" s="23"/>
      <c r="I469" s="23"/>
      <c r="J469" s="23"/>
      <c r="K469" s="23"/>
      <c r="L469" s="23"/>
      <c r="M469" s="104"/>
      <c r="R469" s="78"/>
    </row>
    <row r="470" spans="1:18" ht="15" x14ac:dyDescent="0.25">
      <c r="B470" s="18">
        <v>3</v>
      </c>
      <c r="C470" s="19" t="s">
        <v>5</v>
      </c>
      <c r="D470" s="20">
        <f t="shared" ref="D470:I470" si="319">D471+D475</f>
        <v>0</v>
      </c>
      <c r="E470" s="20">
        <f t="shared" si="319"/>
        <v>23775</v>
      </c>
      <c r="F470" s="20">
        <f t="shared" si="319"/>
        <v>23775</v>
      </c>
      <c r="G470" s="20">
        <f t="shared" si="319"/>
        <v>3155.4847700577343</v>
      </c>
      <c r="H470" s="20">
        <f t="shared" si="319"/>
        <v>99412.89</v>
      </c>
      <c r="I470" s="20">
        <f t="shared" si="319"/>
        <v>13194.357953414294</v>
      </c>
      <c r="J470" s="20">
        <f>J471+J475</f>
        <v>149213.24</v>
      </c>
      <c r="K470" s="20">
        <f>K471+K475</f>
        <v>19804</v>
      </c>
      <c r="L470" s="20">
        <f>L471+L475</f>
        <v>19804</v>
      </c>
      <c r="M470" s="100">
        <f>M471+M475</f>
        <v>19803.999999999996</v>
      </c>
      <c r="N470" s="20">
        <f>SUM(N471:N475)</f>
        <v>0</v>
      </c>
      <c r="O470" s="20">
        <v>0</v>
      </c>
      <c r="R470" s="78"/>
    </row>
    <row r="471" spans="1:18" ht="15" x14ac:dyDescent="0.25">
      <c r="A471" s="82"/>
      <c r="B471" s="83">
        <v>31</v>
      </c>
      <c r="C471" s="81" t="s">
        <v>6</v>
      </c>
      <c r="D471" s="45">
        <f t="shared" ref="D471:I471" si="320">SUM(D472:D474)</f>
        <v>0</v>
      </c>
      <c r="E471" s="45">
        <f t="shared" si="320"/>
        <v>23141</v>
      </c>
      <c r="F471" s="45">
        <f t="shared" si="320"/>
        <v>23141</v>
      </c>
      <c r="G471" s="45">
        <f t="shared" si="320"/>
        <v>3071.3385095228614</v>
      </c>
      <c r="H471" s="45">
        <f t="shared" si="320"/>
        <v>92403.97</v>
      </c>
      <c r="I471" s="45">
        <f t="shared" si="320"/>
        <v>12264.114407060853</v>
      </c>
      <c r="J471" s="45">
        <f>SUM(J472:J474)</f>
        <v>142407.96</v>
      </c>
      <c r="K471" s="45">
        <f>SUM(K472:K474)</f>
        <v>18900.78</v>
      </c>
      <c r="L471" s="45">
        <f>SUM(L472:L474)</f>
        <v>18900.78</v>
      </c>
      <c r="M471" s="105">
        <f>SUM(M472:M474)</f>
        <v>19505.739999999998</v>
      </c>
      <c r="N471" s="47"/>
      <c r="O471" s="47"/>
      <c r="R471" s="78"/>
    </row>
    <row r="472" spans="1:18" x14ac:dyDescent="0.2">
      <c r="B472" s="38">
        <v>311</v>
      </c>
      <c r="C472" s="39" t="s">
        <v>59</v>
      </c>
      <c r="D472" s="13">
        <v>0</v>
      </c>
      <c r="E472" s="13">
        <v>16843.18</v>
      </c>
      <c r="F472" s="13">
        <v>16843.18</v>
      </c>
      <c r="G472" s="13">
        <f>F472/7.5345</f>
        <v>2235.474152233061</v>
      </c>
      <c r="H472" s="13">
        <v>73908.75</v>
      </c>
      <c r="I472" s="13">
        <f>H472/7.5345</f>
        <v>9809.3768664144936</v>
      </c>
      <c r="J472" s="34">
        <v>98890.95</v>
      </c>
      <c r="K472" s="34">
        <v>13125.08</v>
      </c>
      <c r="L472" s="34">
        <v>13125.08</v>
      </c>
      <c r="M472" s="102">
        <v>15840.1</v>
      </c>
      <c r="N472" s="10"/>
      <c r="O472" s="10"/>
      <c r="R472" s="78"/>
    </row>
    <row r="473" spans="1:18" x14ac:dyDescent="0.2">
      <c r="B473" s="38">
        <v>312</v>
      </c>
      <c r="C473" s="39" t="s">
        <v>21</v>
      </c>
      <c r="D473" s="13">
        <v>0</v>
      </c>
      <c r="E473" s="13">
        <v>3518.7</v>
      </c>
      <c r="F473" s="13">
        <v>3518.7</v>
      </c>
      <c r="G473" s="13">
        <f t="shared" ref="G473:G476" si="321">F473/7.5345</f>
        <v>467.01174596854463</v>
      </c>
      <c r="H473" s="13">
        <v>6300.28</v>
      </c>
      <c r="I473" s="13">
        <f>H473/7.5345</f>
        <v>836.19085539850016</v>
      </c>
      <c r="J473" s="34">
        <v>27200</v>
      </c>
      <c r="K473" s="34">
        <v>3610.06</v>
      </c>
      <c r="L473" s="34">
        <v>3610.06</v>
      </c>
      <c r="M473" s="102">
        <v>1500</v>
      </c>
      <c r="N473" s="10"/>
      <c r="O473" s="10"/>
      <c r="R473" s="78"/>
    </row>
    <row r="474" spans="1:18" x14ac:dyDescent="0.2">
      <c r="B474" s="38">
        <v>313</v>
      </c>
      <c r="C474" s="39" t="s">
        <v>8</v>
      </c>
      <c r="D474" s="13">
        <v>0</v>
      </c>
      <c r="E474" s="13">
        <v>2779.12</v>
      </c>
      <c r="F474" s="13">
        <v>2779.12</v>
      </c>
      <c r="G474" s="13">
        <f t="shared" si="321"/>
        <v>368.85261132125549</v>
      </c>
      <c r="H474" s="13">
        <v>12194.94</v>
      </c>
      <c r="I474" s="13">
        <f>H474/7.5345</f>
        <v>1618.5466852478598</v>
      </c>
      <c r="J474" s="34">
        <v>16317.01</v>
      </c>
      <c r="K474" s="34">
        <v>2165.64</v>
      </c>
      <c r="L474" s="34">
        <v>2165.64</v>
      </c>
      <c r="M474" s="102">
        <v>2165.64</v>
      </c>
      <c r="N474" s="10"/>
      <c r="O474" s="10"/>
      <c r="R474" s="78"/>
    </row>
    <row r="475" spans="1:18" ht="15" x14ac:dyDescent="0.25">
      <c r="B475" s="83">
        <v>32</v>
      </c>
      <c r="C475" s="81" t="s">
        <v>9</v>
      </c>
      <c r="D475" s="45">
        <f t="shared" ref="D475:I475" si="322">D476</f>
        <v>0</v>
      </c>
      <c r="E475" s="45">
        <f t="shared" si="322"/>
        <v>634</v>
      </c>
      <c r="F475" s="45">
        <f t="shared" si="322"/>
        <v>634</v>
      </c>
      <c r="G475" s="45">
        <f t="shared" si="322"/>
        <v>84.146260534872908</v>
      </c>
      <c r="H475" s="45">
        <f t="shared" si="322"/>
        <v>7008.92</v>
      </c>
      <c r="I475" s="45">
        <f t="shared" si="322"/>
        <v>930.24354635344082</v>
      </c>
      <c r="J475" s="45">
        <f>J476</f>
        <v>6805.28</v>
      </c>
      <c r="K475" s="45">
        <f>K476</f>
        <v>903.22</v>
      </c>
      <c r="L475" s="45">
        <f>L476</f>
        <v>903.22</v>
      </c>
      <c r="M475" s="105">
        <f>M476</f>
        <v>298.26</v>
      </c>
      <c r="N475" s="47"/>
      <c r="O475" s="47"/>
      <c r="R475" s="78"/>
    </row>
    <row r="476" spans="1:18" x14ac:dyDescent="0.2">
      <c r="B476" s="38">
        <v>321</v>
      </c>
      <c r="C476" s="39" t="s">
        <v>10</v>
      </c>
      <c r="D476" s="13">
        <v>0</v>
      </c>
      <c r="E476" s="13">
        <v>634</v>
      </c>
      <c r="F476" s="13">
        <v>634</v>
      </c>
      <c r="G476" s="13">
        <f t="shared" si="321"/>
        <v>84.146260534872908</v>
      </c>
      <c r="H476" s="13">
        <v>7008.92</v>
      </c>
      <c r="I476" s="13">
        <f>H476/7.5345</f>
        <v>930.24354635344082</v>
      </c>
      <c r="J476" s="34">
        <v>6805.28</v>
      </c>
      <c r="K476" s="34">
        <v>903.22</v>
      </c>
      <c r="L476" s="34">
        <v>903.22</v>
      </c>
      <c r="M476" s="102">
        <v>298.26</v>
      </c>
      <c r="R476" s="78"/>
    </row>
    <row r="477" spans="1:18" ht="15" x14ac:dyDescent="0.25">
      <c r="B477" s="7">
        <v>9212</v>
      </c>
      <c r="C477" s="65" t="s">
        <v>240</v>
      </c>
      <c r="D477" s="23"/>
      <c r="E477" s="23"/>
      <c r="F477" s="23"/>
      <c r="G477" s="23"/>
      <c r="H477" s="23"/>
      <c r="I477" s="23"/>
      <c r="J477" s="23"/>
      <c r="K477" s="23"/>
      <c r="L477" s="23"/>
      <c r="M477" s="104"/>
      <c r="R477" s="78"/>
    </row>
    <row r="478" spans="1:18" ht="15" x14ac:dyDescent="0.25">
      <c r="B478" s="4" t="s">
        <v>242</v>
      </c>
      <c r="C478" s="51" t="s">
        <v>241</v>
      </c>
      <c r="D478" s="33"/>
      <c r="E478" s="33"/>
      <c r="F478" s="33"/>
      <c r="G478" s="33"/>
      <c r="H478" s="33"/>
      <c r="I478" s="33"/>
      <c r="J478" s="33"/>
      <c r="K478" s="33"/>
      <c r="L478" s="33"/>
      <c r="M478" s="103"/>
      <c r="R478" s="78"/>
    </row>
    <row r="479" spans="1:18" x14ac:dyDescent="0.2">
      <c r="B479" s="85">
        <v>11001</v>
      </c>
      <c r="C479" s="51" t="s">
        <v>136</v>
      </c>
      <c r="D479" s="23"/>
      <c r="E479" s="23"/>
      <c r="H479" s="23"/>
      <c r="I479" s="23"/>
      <c r="J479" s="23"/>
      <c r="K479" s="23"/>
      <c r="L479" s="23"/>
      <c r="M479" s="104"/>
      <c r="R479" s="78"/>
    </row>
    <row r="480" spans="1:18" ht="15" x14ac:dyDescent="0.25">
      <c r="B480" s="18">
        <v>3</v>
      </c>
      <c r="C480" s="19" t="s">
        <v>5</v>
      </c>
      <c r="D480" s="20">
        <f t="shared" ref="D480:I480" si="323">D481+D485</f>
        <v>0</v>
      </c>
      <c r="E480" s="20">
        <f t="shared" si="323"/>
        <v>51225.000000000007</v>
      </c>
      <c r="F480" s="20">
        <f t="shared" si="323"/>
        <v>50883.740000000005</v>
      </c>
      <c r="G480" s="20">
        <f t="shared" si="323"/>
        <v>6753.4328754396447</v>
      </c>
      <c r="H480" s="20">
        <f t="shared" si="323"/>
        <v>18930.71</v>
      </c>
      <c r="I480" s="20">
        <f t="shared" si="323"/>
        <v>2512.5369964828451</v>
      </c>
      <c r="J480" s="20">
        <f>J481+J485</f>
        <v>26325.54</v>
      </c>
      <c r="K480" s="20"/>
      <c r="L480" s="20"/>
      <c r="M480" s="100">
        <f>M481+M485</f>
        <v>6535.55</v>
      </c>
      <c r="N480" s="20">
        <f>SUM(N481:N485)</f>
        <v>0</v>
      </c>
      <c r="O480" s="20">
        <v>0</v>
      </c>
      <c r="R480" s="78"/>
    </row>
    <row r="481" spans="1:18" ht="15" x14ac:dyDescent="0.25">
      <c r="A481" s="82"/>
      <c r="B481" s="83">
        <v>31</v>
      </c>
      <c r="C481" s="81" t="s">
        <v>6</v>
      </c>
      <c r="D481" s="45">
        <f t="shared" ref="D481:I481" si="324">SUM(D482:D484)</f>
        <v>0</v>
      </c>
      <c r="E481" s="45">
        <f t="shared" si="324"/>
        <v>49859.000000000007</v>
      </c>
      <c r="F481" s="45">
        <f t="shared" si="324"/>
        <v>49538.26</v>
      </c>
      <c r="G481" s="45">
        <f t="shared" si="324"/>
        <v>6574.8569911739332</v>
      </c>
      <c r="H481" s="45">
        <f t="shared" si="324"/>
        <v>17596.03</v>
      </c>
      <c r="I481" s="45">
        <f t="shared" si="324"/>
        <v>2335.394518548012</v>
      </c>
      <c r="J481" s="45">
        <f>SUM(J482:J484)</f>
        <v>25130.82</v>
      </c>
      <c r="K481" s="45"/>
      <c r="L481" s="45"/>
      <c r="M481" s="105">
        <f>SUM(M482:M484)</f>
        <v>6388.25</v>
      </c>
      <c r="N481" s="47"/>
      <c r="O481" s="47"/>
      <c r="R481" s="78"/>
    </row>
    <row r="482" spans="1:18" hidden="1" x14ac:dyDescent="0.2">
      <c r="B482" s="38">
        <v>311</v>
      </c>
      <c r="C482" s="39" t="s">
        <v>59</v>
      </c>
      <c r="D482" s="13">
        <v>0</v>
      </c>
      <c r="E482" s="13">
        <v>36289.870000000003</v>
      </c>
      <c r="F482" s="13">
        <v>36014.54</v>
      </c>
      <c r="G482" s="13">
        <f>F482/7.5345</f>
        <v>4779.9508925608861</v>
      </c>
      <c r="H482" s="13">
        <v>14074.08</v>
      </c>
      <c r="I482" s="13">
        <f>H482/7.5345</f>
        <v>1867.95142345212</v>
      </c>
      <c r="J482" s="34">
        <v>17451.349999999999</v>
      </c>
      <c r="K482" s="34"/>
      <c r="L482" s="34"/>
      <c r="M482" s="102">
        <v>4792.49</v>
      </c>
      <c r="N482" s="10"/>
      <c r="O482" s="10"/>
      <c r="R482" s="78"/>
    </row>
    <row r="483" spans="1:18" hidden="1" x14ac:dyDescent="0.2">
      <c r="B483" s="38">
        <v>312</v>
      </c>
      <c r="C483" s="39" t="s">
        <v>21</v>
      </c>
      <c r="D483" s="13">
        <v>0</v>
      </c>
      <c r="E483" s="13">
        <v>7581.3</v>
      </c>
      <c r="F483" s="13">
        <v>7581.3</v>
      </c>
      <c r="G483" s="13">
        <f>F483/7.5345</f>
        <v>1006.2114274338045</v>
      </c>
      <c r="H483" s="13">
        <v>1199.73</v>
      </c>
      <c r="I483" s="13">
        <f>H483/7.5345</f>
        <v>159.2315349392793</v>
      </c>
      <c r="J483" s="34">
        <v>4800</v>
      </c>
      <c r="K483" s="34"/>
      <c r="L483" s="34"/>
      <c r="M483" s="102">
        <v>805</v>
      </c>
      <c r="N483" s="10"/>
      <c r="O483" s="10"/>
      <c r="R483" s="78"/>
    </row>
    <row r="484" spans="1:18" hidden="1" x14ac:dyDescent="0.2">
      <c r="B484" s="38">
        <v>313</v>
      </c>
      <c r="C484" s="39" t="s">
        <v>8</v>
      </c>
      <c r="D484" s="13">
        <v>0</v>
      </c>
      <c r="E484" s="13">
        <v>5987.83</v>
      </c>
      <c r="F484" s="13">
        <v>5942.42</v>
      </c>
      <c r="G484" s="13">
        <f>F484/7.5345</f>
        <v>788.69467117924216</v>
      </c>
      <c r="H484" s="13">
        <v>2322.2199999999998</v>
      </c>
      <c r="I484" s="13">
        <f>H484/7.5345</f>
        <v>308.21156015661285</v>
      </c>
      <c r="J484" s="34">
        <v>2879.47</v>
      </c>
      <c r="K484" s="34"/>
      <c r="L484" s="34"/>
      <c r="M484" s="102">
        <v>790.76</v>
      </c>
      <c r="N484" s="10"/>
      <c r="O484" s="10"/>
      <c r="R484" s="78"/>
    </row>
    <row r="485" spans="1:18" ht="15" x14ac:dyDescent="0.25">
      <c r="B485" s="83">
        <v>32</v>
      </c>
      <c r="C485" s="81" t="s">
        <v>9</v>
      </c>
      <c r="D485" s="45">
        <f t="shared" ref="D485:I485" si="325">D486</f>
        <v>0</v>
      </c>
      <c r="E485" s="45">
        <f t="shared" si="325"/>
        <v>1366</v>
      </c>
      <c r="F485" s="45">
        <f t="shared" si="325"/>
        <v>1345.48</v>
      </c>
      <c r="G485" s="45">
        <f t="shared" si="325"/>
        <v>178.57588426571107</v>
      </c>
      <c r="H485" s="45">
        <f t="shared" si="325"/>
        <v>1334.68</v>
      </c>
      <c r="I485" s="45">
        <f t="shared" si="325"/>
        <v>177.1424779348331</v>
      </c>
      <c r="J485" s="45">
        <f>J486</f>
        <v>1194.72</v>
      </c>
      <c r="K485" s="45"/>
      <c r="L485" s="45"/>
      <c r="M485" s="105">
        <f>SUM(M486:M487)</f>
        <v>147.30000000000001</v>
      </c>
      <c r="N485" s="47"/>
      <c r="O485" s="47"/>
      <c r="R485" s="78"/>
    </row>
    <row r="486" spans="1:18" hidden="1" x14ac:dyDescent="0.2">
      <c r="B486" s="38">
        <v>321</v>
      </c>
      <c r="C486" s="39" t="s">
        <v>10</v>
      </c>
      <c r="D486" s="13">
        <v>0</v>
      </c>
      <c r="E486" s="13">
        <v>1366</v>
      </c>
      <c r="F486" s="13">
        <v>1345.48</v>
      </c>
      <c r="G486" s="13">
        <f>F486/7.5345</f>
        <v>178.57588426571107</v>
      </c>
      <c r="H486" s="13">
        <v>1334.68</v>
      </c>
      <c r="I486" s="13">
        <f>H486/7.5345</f>
        <v>177.1424779348331</v>
      </c>
      <c r="J486" s="34">
        <v>1194.72</v>
      </c>
      <c r="K486" s="34"/>
      <c r="L486" s="34"/>
      <c r="M486" s="102">
        <v>70.3</v>
      </c>
      <c r="R486" s="78"/>
    </row>
    <row r="487" spans="1:18" hidden="1" x14ac:dyDescent="0.2">
      <c r="B487" s="38">
        <v>323</v>
      </c>
      <c r="C487" s="39" t="s">
        <v>12</v>
      </c>
      <c r="D487" s="13">
        <v>0</v>
      </c>
      <c r="E487" s="13">
        <v>1366</v>
      </c>
      <c r="F487" s="13">
        <v>1345.48</v>
      </c>
      <c r="G487" s="13">
        <f>F487/7.5345</f>
        <v>178.57588426571107</v>
      </c>
      <c r="H487" s="13">
        <v>1335.68</v>
      </c>
      <c r="I487" s="13">
        <f>H487/7.5345</f>
        <v>177.27520074324772</v>
      </c>
      <c r="J487" s="34">
        <v>1194.72</v>
      </c>
      <c r="K487" s="34"/>
      <c r="L487" s="34"/>
      <c r="M487" s="102">
        <v>77</v>
      </c>
      <c r="R487" s="78"/>
    </row>
    <row r="488" spans="1:18" ht="15" x14ac:dyDescent="0.25">
      <c r="B488" s="4" t="s">
        <v>242</v>
      </c>
      <c r="C488" s="51" t="s">
        <v>241</v>
      </c>
      <c r="D488" s="33"/>
      <c r="E488" s="33"/>
      <c r="F488" s="33"/>
      <c r="G488" s="33"/>
      <c r="H488" s="33"/>
      <c r="I488" s="33"/>
      <c r="J488" s="33"/>
      <c r="K488" s="33"/>
      <c r="L488" s="33"/>
      <c r="M488" s="103"/>
      <c r="R488" s="78"/>
    </row>
    <row r="489" spans="1:18" x14ac:dyDescent="0.2">
      <c r="B489" s="85">
        <v>51100</v>
      </c>
      <c r="C489" s="51" t="s">
        <v>205</v>
      </c>
      <c r="D489" s="23"/>
      <c r="E489" s="23"/>
      <c r="F489" s="23"/>
      <c r="G489" s="23"/>
      <c r="H489" s="23"/>
      <c r="I489" s="23"/>
      <c r="J489" s="23"/>
      <c r="K489" s="23"/>
      <c r="L489" s="23"/>
      <c r="M489" s="104"/>
      <c r="R489" s="78"/>
    </row>
    <row r="490" spans="1:18" ht="15" x14ac:dyDescent="0.25">
      <c r="B490" s="18">
        <v>3</v>
      </c>
      <c r="C490" s="19" t="s">
        <v>5</v>
      </c>
      <c r="D490" s="20">
        <f t="shared" ref="D490:I490" si="326">D491+D495</f>
        <v>0</v>
      </c>
      <c r="E490" s="20">
        <f t="shared" si="326"/>
        <v>23775</v>
      </c>
      <c r="F490" s="20">
        <f t="shared" si="326"/>
        <v>23775</v>
      </c>
      <c r="G490" s="20">
        <f t="shared" si="326"/>
        <v>3155.4847700577343</v>
      </c>
      <c r="H490" s="20">
        <f t="shared" si="326"/>
        <v>99412.89</v>
      </c>
      <c r="I490" s="20">
        <f t="shared" si="326"/>
        <v>13194.357953414294</v>
      </c>
      <c r="J490" s="20">
        <f>J491+J495</f>
        <v>149213.24</v>
      </c>
      <c r="K490" s="20"/>
      <c r="L490" s="20"/>
      <c r="M490" s="100">
        <f>M491+M495</f>
        <v>12137.449999999999</v>
      </c>
      <c r="N490" s="20">
        <f>SUM(N491:N495)</f>
        <v>0</v>
      </c>
      <c r="O490" s="20">
        <v>0</v>
      </c>
      <c r="R490" s="78"/>
    </row>
    <row r="491" spans="1:18" ht="15" x14ac:dyDescent="0.25">
      <c r="A491" s="82"/>
      <c r="B491" s="83">
        <v>31</v>
      </c>
      <c r="C491" s="81" t="s">
        <v>6</v>
      </c>
      <c r="D491" s="45">
        <f t="shared" ref="D491:I491" si="327">SUM(D492:D494)</f>
        <v>0</v>
      </c>
      <c r="E491" s="45">
        <f t="shared" si="327"/>
        <v>23141</v>
      </c>
      <c r="F491" s="45">
        <f t="shared" si="327"/>
        <v>23141</v>
      </c>
      <c r="G491" s="45">
        <f t="shared" si="327"/>
        <v>3071.3385095228614</v>
      </c>
      <c r="H491" s="45">
        <f t="shared" si="327"/>
        <v>92403.97</v>
      </c>
      <c r="I491" s="45">
        <f t="shared" si="327"/>
        <v>12264.114407060853</v>
      </c>
      <c r="J491" s="45">
        <f>SUM(J492:J494)</f>
        <v>142407.96</v>
      </c>
      <c r="K491" s="45"/>
      <c r="L491" s="45"/>
      <c r="M491" s="105">
        <f>SUM(M492:M494)</f>
        <v>11863.9</v>
      </c>
      <c r="N491" s="47"/>
      <c r="O491" s="47"/>
      <c r="R491" s="78"/>
    </row>
    <row r="492" spans="1:18" hidden="1" x14ac:dyDescent="0.2">
      <c r="B492" s="38">
        <v>311</v>
      </c>
      <c r="C492" s="39" t="s">
        <v>59</v>
      </c>
      <c r="D492" s="13">
        <v>0</v>
      </c>
      <c r="E492" s="13">
        <v>16843.18</v>
      </c>
      <c r="F492" s="13">
        <v>16843.18</v>
      </c>
      <c r="G492" s="13">
        <f>F492/7.5345</f>
        <v>2235.474152233061</v>
      </c>
      <c r="H492" s="13">
        <v>73908.75</v>
      </c>
      <c r="I492" s="13">
        <f>H492/7.5345</f>
        <v>9809.3768664144936</v>
      </c>
      <c r="J492" s="34">
        <v>98890.95</v>
      </c>
      <c r="K492" s="34"/>
      <c r="L492" s="34"/>
      <c r="M492" s="102">
        <v>8900.34</v>
      </c>
      <c r="N492" s="10"/>
      <c r="O492" s="10"/>
      <c r="R492" s="78"/>
    </row>
    <row r="493" spans="1:18" hidden="1" x14ac:dyDescent="0.2">
      <c r="B493" s="38">
        <v>312</v>
      </c>
      <c r="C493" s="39" t="s">
        <v>21</v>
      </c>
      <c r="D493" s="13">
        <v>0</v>
      </c>
      <c r="E493" s="13">
        <v>3518.7</v>
      </c>
      <c r="F493" s="13">
        <v>3518.7</v>
      </c>
      <c r="G493" s="13">
        <f t="shared" ref="G493:G494" si="328">F493/7.5345</f>
        <v>467.01174596854463</v>
      </c>
      <c r="H493" s="13">
        <v>6300.28</v>
      </c>
      <c r="I493" s="13">
        <f>H493/7.5345</f>
        <v>836.19085539850016</v>
      </c>
      <c r="J493" s="34">
        <v>27200</v>
      </c>
      <c r="K493" s="34"/>
      <c r="L493" s="34"/>
      <c r="M493" s="102">
        <v>1495</v>
      </c>
      <c r="N493" s="10"/>
      <c r="O493" s="10"/>
      <c r="R493" s="78"/>
    </row>
    <row r="494" spans="1:18" hidden="1" x14ac:dyDescent="0.2">
      <c r="B494" s="38">
        <v>313</v>
      </c>
      <c r="C494" s="39" t="s">
        <v>8</v>
      </c>
      <c r="D494" s="13">
        <v>0</v>
      </c>
      <c r="E494" s="13">
        <v>2779.12</v>
      </c>
      <c r="F494" s="13">
        <v>2779.12</v>
      </c>
      <c r="G494" s="13">
        <f t="shared" si="328"/>
        <v>368.85261132125549</v>
      </c>
      <c r="H494" s="13">
        <v>12194.94</v>
      </c>
      <c r="I494" s="13">
        <f>H494/7.5345</f>
        <v>1618.5466852478598</v>
      </c>
      <c r="J494" s="34">
        <v>16317.01</v>
      </c>
      <c r="K494" s="34"/>
      <c r="L494" s="34"/>
      <c r="M494" s="102">
        <v>1468.56</v>
      </c>
      <c r="N494" s="10"/>
      <c r="O494" s="10"/>
      <c r="R494" s="78"/>
    </row>
    <row r="495" spans="1:18" ht="15" x14ac:dyDescent="0.25">
      <c r="B495" s="83">
        <v>32</v>
      </c>
      <c r="C495" s="81" t="s">
        <v>9</v>
      </c>
      <c r="D495" s="45">
        <f t="shared" ref="D495:I495" si="329">D496</f>
        <v>0</v>
      </c>
      <c r="E495" s="45">
        <f t="shared" si="329"/>
        <v>634</v>
      </c>
      <c r="F495" s="45">
        <f t="shared" si="329"/>
        <v>634</v>
      </c>
      <c r="G495" s="45">
        <f t="shared" si="329"/>
        <v>84.146260534872908</v>
      </c>
      <c r="H495" s="45">
        <f t="shared" si="329"/>
        <v>7008.92</v>
      </c>
      <c r="I495" s="45">
        <f t="shared" si="329"/>
        <v>930.24354635344082</v>
      </c>
      <c r="J495" s="45">
        <f>J496</f>
        <v>6805.28</v>
      </c>
      <c r="K495" s="45"/>
      <c r="L495" s="45"/>
      <c r="M495" s="105">
        <f>SUM(M496:M497)</f>
        <v>273.55</v>
      </c>
      <c r="N495" s="47"/>
      <c r="O495" s="47"/>
      <c r="R495" s="78"/>
    </row>
    <row r="496" spans="1:18" hidden="1" x14ac:dyDescent="0.2">
      <c r="B496" s="38">
        <v>321</v>
      </c>
      <c r="C496" s="39" t="s">
        <v>10</v>
      </c>
      <c r="D496" s="13">
        <v>0</v>
      </c>
      <c r="E496" s="13">
        <v>634</v>
      </c>
      <c r="F496" s="13">
        <v>634</v>
      </c>
      <c r="G496" s="13">
        <f t="shared" ref="G496" si="330">F496/7.5345</f>
        <v>84.146260534872908</v>
      </c>
      <c r="H496" s="13">
        <v>7008.92</v>
      </c>
      <c r="I496" s="13">
        <f>H496/7.5345</f>
        <v>930.24354635344082</v>
      </c>
      <c r="J496" s="34">
        <v>6805.28</v>
      </c>
      <c r="K496" s="34"/>
      <c r="L496" s="34"/>
      <c r="M496" s="102">
        <v>130.55000000000001</v>
      </c>
      <c r="R496" s="78"/>
    </row>
    <row r="497" spans="2:18" hidden="1" x14ac:dyDescent="0.2">
      <c r="B497" s="38">
        <v>323</v>
      </c>
      <c r="C497" s="39" t="s">
        <v>12</v>
      </c>
      <c r="D497" s="13">
        <v>0</v>
      </c>
      <c r="E497" s="13">
        <v>1366</v>
      </c>
      <c r="F497" s="13">
        <v>1345.48</v>
      </c>
      <c r="G497" s="13">
        <f>F497/7.5345</f>
        <v>178.57588426571107</v>
      </c>
      <c r="H497" s="13">
        <v>1335.68</v>
      </c>
      <c r="I497" s="13">
        <f>H497/7.5345</f>
        <v>177.27520074324772</v>
      </c>
      <c r="J497" s="34">
        <v>1194.72</v>
      </c>
      <c r="K497" s="34"/>
      <c r="L497" s="34"/>
      <c r="M497" s="102">
        <v>143</v>
      </c>
      <c r="R497" s="78"/>
    </row>
    <row r="498" spans="2:18" x14ac:dyDescent="0.2">
      <c r="B498" s="85"/>
      <c r="C498" s="51"/>
      <c r="D498" s="23"/>
      <c r="E498" s="23"/>
      <c r="F498" s="23"/>
      <c r="G498" s="23"/>
      <c r="H498" s="23"/>
      <c r="I498" s="23"/>
      <c r="J498" s="46"/>
      <c r="K498" s="46"/>
      <c r="L498" s="46"/>
      <c r="M498" s="106"/>
      <c r="R498" s="78"/>
    </row>
    <row r="499" spans="2:18" ht="15" thickBot="1" x14ac:dyDescent="0.25">
      <c r="B499" s="17"/>
      <c r="C499" s="11"/>
      <c r="D499" s="46"/>
      <c r="E499" s="46"/>
      <c r="F499" s="46"/>
      <c r="G499" s="46"/>
      <c r="H499" s="46"/>
      <c r="I499" s="46"/>
      <c r="J499" s="46"/>
      <c r="K499" s="46"/>
      <c r="L499" s="46"/>
      <c r="M499" s="106"/>
      <c r="R499" s="78"/>
    </row>
    <row r="500" spans="2:18" ht="15.75" thickBot="1" x14ac:dyDescent="0.3">
      <c r="B500" s="17"/>
      <c r="C500" s="92" t="s">
        <v>14</v>
      </c>
      <c r="D500" s="21" t="e">
        <f>D49+D17+D27+D71+D344+D350+D359+D303+#REF!+D80+D136+D259+D202+D205+D210+D215+D230+D241+D288+D381+D391+D386+D396+D403+D416+D174+D224+D409+D145+D168+D271+D150+D163+D423+D86+D95+D104+D119+D183+D194+D35+D427+D266+D278+D247+D314+D329+D434+D370+D439+D444+D450+D453</f>
        <v>#REF!</v>
      </c>
      <c r="E500" s="21" t="e">
        <f>E49+E17+E27+E71+E344+E350+E359+E303+#REF!+E80+E136+E259+E202+E205+E210+E215+E230+E241+E288+E381+E391+E386+E396+E403+E416+E174+E224+E409+E145+E168+E271+E150+E163+E423+E86+E95+E104+E119+E183+E194+E35+E427+E266+E278+E283+E247+E314+E329+E434+E370+E439+E444+E450+E453+E461+E470</f>
        <v>#REF!</v>
      </c>
      <c r="F500" s="21">
        <f>F49+F17+F27+F71+F344+F350+F359+F303+F80+F136+F259+F202+F205+F210+F215+F230+F241+F288+F381+F391+F386+F396+F403+F416+F174+F224+F409+F145+F168+F271+F150+F163+F423+F86+F95+F104+F115+F119+F131+F183+F194+F35+F427+F266+F278+F283+F247+F314+F329+F434+F370+F439+F444+F450+F453+F461+F470</f>
        <v>8792229.1199999992</v>
      </c>
      <c r="G500" s="21">
        <f>G49+G17+G27+G71+G344+G350+G359+G303+G80+G136+G259+G202+G205+G210+G215+G230+G241+G288+G381+G300+G391+G386+G396+G403+G416+G174+G224+G409+G145+G168+G271+G150+G163+G423+G86+G95+G104+G115+G119+G131+G183+G194+G35+G427+G266+G278+G283+G247+G314+G321+G329+G434+G370+G439+G444+G450+G453+G461+G470</f>
        <v>1223997.1628694669</v>
      </c>
      <c r="H500" s="21">
        <f>H49+H17+H27+H71+H344+H350+H359+H303+H80+H136+H259+H202+H205+H210+H215+H230+H241+H288+H381+H300+H391+H386+H396+H403+H416+H174+H224+H409+H145+H168+H271+H150+H163+H423+H86+H95+H104+H115+H119+H131+H183+H194+H35+H427+H266+H278+H283+H247+H314+H321+H329+H434+H370+H439+H444+H450+H453+H461+H470</f>
        <v>10168720.010000002</v>
      </c>
      <c r="I500" s="21">
        <f>I49+I17+I27+I71+I344+I350+I359+I303+I80+I136+I259+I202+I205+I210+I215+I230+I241+I288+I381+I300+I391+I386+I396+I403+I416+I174+I224+I409+I145+I168+I271+I150+I163+I423+I86+I95+I104+I115+I119+I131+I183+I194+I35+I427+I266+I278+I283+I247+I314+I321+I329+I434+I370+I439+I444+I450+I453+I461+I470</f>
        <v>1387087.117080098</v>
      </c>
      <c r="J500" s="21">
        <f>J49+J17+J27+J71+J344+J350+J359+J303+J80+J136+J259+J202+J205+J210+J215+J230+J241+J288+J381+J300+J391+J386+J396+J403+J416+J174+J224+J409+J145+J168+J271+J150+J163+J423+J86+J95+J104+J115+J119+J131+J183+J194+J35+J427+J266+J278+J283+J247+J314+J321+J329+J434+J370+J439+J444+J450+J453+J461+J470</f>
        <v>10757474.363540003</v>
      </c>
      <c r="K500" s="21">
        <f>K49+K17+K27+K71+K344+K350+K359+K303+K80+K136+K259+K202+K205+K210+K215+K230+K241+K288+K381+K300+K391+K386+K396+K403+K416+K174+K224+K409+K145+K168+K271+K150+K163+K423+K86+K95+K104+K115+K119+K131+K183+K194+K35+K427+K266+K278+K283+K247+K314+K321+K329+K434+K370+K439+K444+K450+K453+K461+K470</f>
        <v>1428437.1984252441</v>
      </c>
      <c r="L500" s="21">
        <f>L49+L17+L27+L334+L71+L344+L350+L359+L303+L80+L136+L198+L236+L259+L202+L205+L210+L215+L230+L241+L288+L381+L300+L391+L386+L396+L403+L416+L174+L224+L409+L145+L168+L271+L150+L163+L423+L86+L95+L104+L115+L119+L131+L183+L194+L35+L427+L266+L278+L283+L247+L314+L321+L329+L338+L353+L363+L376+L434+L370+L439+L444+L450+L453+L461+L470</f>
        <v>1659101.2329999995</v>
      </c>
      <c r="M500" s="112">
        <f>M49+M17+M27+M334+M71+M344+M350+M359+M303+M80+M136+M198+M236+M259+M202+M205+M210+M215+M230+M241+M288+M381+M300+M391+M386+M396+M403+M416+M174+M224+M409+M145+M168+M271+M150+M163+M423+M86+M95+M104+M115+M119+M131+M183+M194+M35+M427+M266+M278+M283+M247+M314+M321+M329+M338+M353+M363+M376+M434+M370+M439+M444+M450+M453+M461+M470+M480+M490</f>
        <v>1684062.5499999996</v>
      </c>
      <c r="N500" s="21">
        <f>N49+N17+N27+N71+N344+N350+N359+N303+N80+N136+N259+N202+N205+N210+N215+N230+N241+N288+N381+N391+N386+N396+N403+N416+N174+N224+N409+N145+N168+N271+N150+N163+N423+N86+N95+N104+N115+N119+N131+N183+N194+N35+N427+N266+N278+N283+N247+N314+N329+N434+N370+N439+N444+N450+N453+N461+N470</f>
        <v>1362459.6500000001</v>
      </c>
      <c r="O500" s="21">
        <f>O49+O17+O27+O71+O344+O350+O359+O303+O80+O136+O259+O202+O205+O210+O215+O230+O241+O288+O381+O391+O386+O396+O403+O416+O174+O224+O409+O145+O168+O271+O150+O163+O423+O86+O95+O104+O115+O119+O131+O183+O194+O35+O427+O266+O278+O283+O247+O314+O329+O434+O370+O439+O444+O450+O453+O461+O470</f>
        <v>1362459.6500000001</v>
      </c>
      <c r="R500" s="78"/>
    </row>
    <row r="501" spans="2:18" x14ac:dyDescent="0.2">
      <c r="B501" s="17"/>
      <c r="C501" s="11"/>
      <c r="D501" s="46"/>
      <c r="E501" s="46"/>
      <c r="F501" s="46"/>
      <c r="G501" s="46"/>
      <c r="H501" s="46"/>
      <c r="I501" s="46"/>
      <c r="J501" s="46"/>
      <c r="K501" s="46"/>
      <c r="L501" s="46"/>
      <c r="M501" s="106"/>
    </row>
    <row r="502" spans="2:18" ht="15" x14ac:dyDescent="0.25">
      <c r="C502" s="2"/>
      <c r="D502" s="6"/>
      <c r="E502" s="6"/>
      <c r="F502" s="6"/>
      <c r="G502" s="6"/>
      <c r="H502" s="6"/>
      <c r="I502" s="6"/>
      <c r="J502" s="6"/>
      <c r="K502" s="6"/>
      <c r="L502" s="6"/>
      <c r="M502" s="98"/>
      <c r="N502" s="6"/>
      <c r="O502" s="6"/>
    </row>
    <row r="503" spans="2:18" x14ac:dyDescent="0.2">
      <c r="K503" s="6"/>
      <c r="L503" s="6"/>
      <c r="M503" s="98"/>
    </row>
    <row r="504" spans="2:18" x14ac:dyDescent="0.2">
      <c r="N504" s="37"/>
    </row>
    <row r="505" spans="2:18" x14ac:dyDescent="0.2">
      <c r="N505" s="37"/>
    </row>
    <row r="507" spans="2:18" ht="15" x14ac:dyDescent="0.25">
      <c r="D507" s="8"/>
      <c r="E507" s="8"/>
      <c r="F507" s="8"/>
      <c r="G507" s="8"/>
      <c r="H507" s="8"/>
      <c r="I507" s="8"/>
      <c r="J507" s="8"/>
      <c r="K507" s="8"/>
      <c r="L507" s="8"/>
      <c r="M507" s="113"/>
    </row>
  </sheetData>
  <mergeCells count="5">
    <mergeCell ref="B1:O1"/>
    <mergeCell ref="B2:O2"/>
    <mergeCell ref="B5:O5"/>
    <mergeCell ref="B6:O6"/>
    <mergeCell ref="B3:O3"/>
  </mergeCells>
  <phoneticPr fontId="6" type="noConversion"/>
  <pageMargins left="0.23622047244094491" right="0.27559055118110237" top="0.47244094488188981" bottom="0.51181102362204722" header="0.35433070866141736" footer="0.23622047244094491"/>
  <pageSetup paperSize="9" scale="70" fitToHeight="0" orientation="portrait" r:id="rId1"/>
  <headerFooter alignWithMargins="0">
    <oddFooter>&amp;CStranica &amp;P+2 od 16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</vt:lpstr>
      <vt:lpstr>OPĆI 2</vt:lpstr>
      <vt:lpstr>RASHODI</vt:lpstr>
      <vt:lpstr>OPĆI!Podrucje_ispisa</vt:lpstr>
      <vt:lpstr>'OPĆI 2'!Podrucje_ispisa</vt:lpstr>
      <vt:lpstr>RASHODI!Podrucje_ispisa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Korisnik</cp:lastModifiedBy>
  <cp:lastPrinted>2023-07-26T14:36:38Z</cp:lastPrinted>
  <dcterms:created xsi:type="dcterms:W3CDTF">2011-12-21T08:27:12Z</dcterms:created>
  <dcterms:modified xsi:type="dcterms:W3CDTF">2023-11-22T09:06:34Z</dcterms:modified>
</cp:coreProperties>
</file>