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varela\Desktop\ŠKOLSKI ODBOR\2022_2023\"/>
    </mc:Choice>
  </mc:AlternateContent>
  <xr:revisionPtr revIDLastSave="0" documentId="13_ncr:1_{9EC451D9-E28B-43F9-A57D-63694C3B4D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PĆI" sheetId="11" r:id="rId1"/>
    <sheet name="OPĆI 2" sheetId="1" r:id="rId2"/>
    <sheet name="RASHODI" sheetId="2" r:id="rId3"/>
  </sheets>
  <definedNames>
    <definedName name="_xlnm.Print_Area" localSheetId="0">OPĆI!$A$1:$L$58</definedName>
    <definedName name="_xlnm.Print_Area" localSheetId="1">'OPĆI 2'!$A$1:$M$97</definedName>
    <definedName name="_xlnm.Print_Area" localSheetId="2">RASHODI!$A$1:$N$465</definedName>
  </definedNames>
  <calcPr calcId="191029"/>
</workbook>
</file>

<file path=xl/calcChain.xml><?xml version="1.0" encoding="utf-8"?>
<calcChain xmlns="http://schemas.openxmlformats.org/spreadsheetml/2006/main">
  <c r="L160" i="2" l="1"/>
  <c r="L293" i="2"/>
  <c r="L292" i="2" s="1"/>
  <c r="L328" i="2"/>
  <c r="L327" i="2" s="1"/>
  <c r="L309" i="2"/>
  <c r="L312" i="2"/>
  <c r="K312" i="2"/>
  <c r="J312" i="2"/>
  <c r="I312" i="2"/>
  <c r="H312" i="2"/>
  <c r="G312" i="2"/>
  <c r="F312" i="2"/>
  <c r="E312" i="2"/>
  <c r="D312" i="2"/>
  <c r="L150" i="2"/>
  <c r="L136" i="2"/>
  <c r="L308" i="2" l="1"/>
  <c r="L80" i="2"/>
  <c r="J93" i="1"/>
  <c r="J92" i="1" s="1"/>
  <c r="J351" i="2"/>
  <c r="J350" i="2" s="1"/>
  <c r="I351" i="2"/>
  <c r="I350" i="2" s="1"/>
  <c r="H351" i="2"/>
  <c r="H350" i="2" s="1"/>
  <c r="G351" i="2"/>
  <c r="G350" i="2" s="1"/>
  <c r="F351" i="2"/>
  <c r="F350" i="2" s="1"/>
  <c r="E351" i="2"/>
  <c r="E350" i="2" s="1"/>
  <c r="D351" i="2"/>
  <c r="D350" i="2" s="1"/>
  <c r="L350" i="2"/>
  <c r="L213" i="2"/>
  <c r="J15" i="1"/>
  <c r="J16" i="1"/>
  <c r="J23" i="1"/>
  <c r="J38" i="1"/>
  <c r="J46" i="1"/>
  <c r="N322" i="2"/>
  <c r="M321" i="2"/>
  <c r="N321" i="2" s="1"/>
  <c r="L321" i="2"/>
  <c r="K321" i="2"/>
  <c r="L79" i="2" l="1"/>
  <c r="L58" i="2"/>
  <c r="L57" i="2" s="1"/>
  <c r="J76" i="1" s="1"/>
  <c r="L45" i="2"/>
  <c r="J73" i="1" s="1"/>
  <c r="L39" i="2"/>
  <c r="J64" i="1" s="1"/>
  <c r="L36" i="2"/>
  <c r="J55" i="1" s="1"/>
  <c r="L249" i="2"/>
  <c r="L248" i="2" s="1"/>
  <c r="L267" i="2"/>
  <c r="L297" i="2"/>
  <c r="L317" i="2"/>
  <c r="L316" i="2" s="1"/>
  <c r="L357" i="2"/>
  <c r="L363" i="2"/>
  <c r="L362" i="2" s="1"/>
  <c r="L368" i="2"/>
  <c r="L367" i="2" s="1"/>
  <c r="L443" i="2"/>
  <c r="J54" i="1" s="1"/>
  <c r="L447" i="2"/>
  <c r="L452" i="2"/>
  <c r="J57" i="1" s="1"/>
  <c r="L456" i="2"/>
  <c r="J67" i="1" s="1"/>
  <c r="L373" i="2"/>
  <c r="L302" i="2"/>
  <c r="L301" i="2" s="1"/>
  <c r="L255" i="2"/>
  <c r="L254" i="2" s="1"/>
  <c r="L241" i="2"/>
  <c r="J70" i="1" s="1"/>
  <c r="L237" i="2"/>
  <c r="J60" i="1" s="1"/>
  <c r="L372" i="2" l="1"/>
  <c r="J90" i="1"/>
  <c r="L296" i="2"/>
  <c r="L291" i="2" s="1"/>
  <c r="J86" i="1"/>
  <c r="L356" i="2"/>
  <c r="J87" i="1"/>
  <c r="L266" i="2"/>
  <c r="J81" i="1"/>
  <c r="L35" i="2"/>
  <c r="L451" i="2"/>
  <c r="J44" i="1" s="1"/>
  <c r="L442" i="2"/>
  <c r="L236" i="2"/>
  <c r="L231" i="2"/>
  <c r="L230" i="2" s="1"/>
  <c r="L225" i="2"/>
  <c r="L224" i="2" s="1"/>
  <c r="L218" i="2"/>
  <c r="L209" i="2"/>
  <c r="L208" i="2" s="1"/>
  <c r="L204" i="2"/>
  <c r="L203" i="2" s="1"/>
  <c r="L199" i="2"/>
  <c r="L196" i="2"/>
  <c r="L180" i="2"/>
  <c r="L182" i="2"/>
  <c r="L191" i="2"/>
  <c r="L188" i="2"/>
  <c r="L174" i="2"/>
  <c r="L173" i="2" s="1"/>
  <c r="L168" i="2"/>
  <c r="L167" i="2" s="1"/>
  <c r="L163" i="2"/>
  <c r="L162" i="2" s="1"/>
  <c r="L154" i="2"/>
  <c r="L145" i="2"/>
  <c r="L144" i="2" s="1"/>
  <c r="L140" i="2"/>
  <c r="L131" i="2"/>
  <c r="L130" i="2" s="1"/>
  <c r="L128" i="2"/>
  <c r="L123" i="2"/>
  <c r="L119" i="2"/>
  <c r="L114" i="2"/>
  <c r="L112" i="2"/>
  <c r="L107" i="2"/>
  <c r="L31" i="2"/>
  <c r="J79" i="1" s="1"/>
  <c r="L72" i="2"/>
  <c r="L50" i="2"/>
  <c r="J58" i="1" s="1"/>
  <c r="L54" i="2"/>
  <c r="L23" i="2"/>
  <c r="J75" i="1" s="1"/>
  <c r="L18" i="2"/>
  <c r="J19" i="2"/>
  <c r="J20" i="2"/>
  <c r="J21" i="2"/>
  <c r="J22" i="2"/>
  <c r="J24" i="2"/>
  <c r="J23" i="2" s="1"/>
  <c r="J31" i="2"/>
  <c r="J37" i="2"/>
  <c r="J38" i="2"/>
  <c r="J43" i="2"/>
  <c r="J39" i="2" s="1"/>
  <c r="J46" i="2"/>
  <c r="J45" i="2" s="1"/>
  <c r="J51" i="2"/>
  <c r="J52" i="2"/>
  <c r="J53" i="2"/>
  <c r="J55" i="2"/>
  <c r="J56" i="2"/>
  <c r="J64" i="2"/>
  <c r="J63" i="2" s="1"/>
  <c r="J73" i="2"/>
  <c r="J74" i="2"/>
  <c r="J80" i="2"/>
  <c r="J79" i="2" s="1"/>
  <c r="J86" i="2"/>
  <c r="J90" i="2"/>
  <c r="J95" i="2"/>
  <c r="J99" i="2"/>
  <c r="J104" i="2"/>
  <c r="J108" i="2"/>
  <c r="J109" i="2"/>
  <c r="J110" i="2"/>
  <c r="J111" i="2"/>
  <c r="J112" i="2"/>
  <c r="J115" i="2"/>
  <c r="J114" i="2" s="1"/>
  <c r="J120" i="2"/>
  <c r="J121" i="2"/>
  <c r="J122" i="2"/>
  <c r="J124" i="2"/>
  <c r="J125" i="2"/>
  <c r="J126" i="2"/>
  <c r="J127" i="2"/>
  <c r="J129" i="2"/>
  <c r="J128" i="2" s="1"/>
  <c r="J132" i="2"/>
  <c r="J131" i="2" s="1"/>
  <c r="J130" i="2" s="1"/>
  <c r="J139" i="2"/>
  <c r="J136" i="2" s="1"/>
  <c r="J141" i="2"/>
  <c r="J140" i="2" s="1"/>
  <c r="J145" i="2"/>
  <c r="J144" i="2" s="1"/>
  <c r="J151" i="2"/>
  <c r="J153" i="2"/>
  <c r="J155" i="2"/>
  <c r="J156" i="2"/>
  <c r="J157" i="2"/>
  <c r="J158" i="2"/>
  <c r="J159" i="2"/>
  <c r="J161" i="2"/>
  <c r="J160" i="2" s="1"/>
  <c r="J164" i="2"/>
  <c r="J163" i="2" s="1"/>
  <c r="J162" i="2" s="1"/>
  <c r="J170" i="2"/>
  <c r="J168" i="2" s="1"/>
  <c r="J167" i="2" s="1"/>
  <c r="J175" i="2"/>
  <c r="J176" i="2"/>
  <c r="J181" i="2"/>
  <c r="J180" i="2" s="1"/>
  <c r="J183" i="2"/>
  <c r="J184" i="2"/>
  <c r="J185" i="2"/>
  <c r="J186" i="2"/>
  <c r="J187" i="2"/>
  <c r="J189" i="2"/>
  <c r="J188" i="2" s="1"/>
  <c r="J191" i="2"/>
  <c r="J190" i="2" s="1"/>
  <c r="J197" i="2"/>
  <c r="J196" i="2" s="1"/>
  <c r="J195" i="2" s="1"/>
  <c r="J200" i="2"/>
  <c r="J199" i="2" s="1"/>
  <c r="J198" i="2" s="1"/>
  <c r="J204" i="2"/>
  <c r="J203" i="2" s="1"/>
  <c r="J212" i="2"/>
  <c r="J209" i="2" s="1"/>
  <c r="J208" i="2" s="1"/>
  <c r="J221" i="2"/>
  <c r="J218" i="2" s="1"/>
  <c r="J217" i="2" s="1"/>
  <c r="J226" i="2"/>
  <c r="J225" i="2" s="1"/>
  <c r="J224" i="2" s="1"/>
  <c r="J231" i="2"/>
  <c r="J230" i="2" s="1"/>
  <c r="J238" i="2"/>
  <c r="J240" i="2"/>
  <c r="J243" i="2"/>
  <c r="J244" i="2"/>
  <c r="J245" i="2"/>
  <c r="J249" i="2"/>
  <c r="J248" i="2" s="1"/>
  <c r="J255" i="2"/>
  <c r="J254" i="2" s="1"/>
  <c r="J260" i="2"/>
  <c r="J259" i="2" s="1"/>
  <c r="J267" i="2"/>
  <c r="J266" i="2" s="1"/>
  <c r="J271" i="2"/>
  <c r="J277" i="2"/>
  <c r="J280" i="2"/>
  <c r="J284" i="2"/>
  <c r="J287" i="2"/>
  <c r="J286" i="2" s="1"/>
  <c r="J295" i="2"/>
  <c r="J293" i="2" s="1"/>
  <c r="J292" i="2" s="1"/>
  <c r="J298" i="2"/>
  <c r="J297" i="2" s="1"/>
  <c r="J296" i="2" s="1"/>
  <c r="J303" i="2"/>
  <c r="J302" i="2" s="1"/>
  <c r="J301" i="2" s="1"/>
  <c r="J310" i="2"/>
  <c r="J311" i="2"/>
  <c r="J317" i="2"/>
  <c r="J316" i="2" s="1"/>
  <c r="J328" i="2"/>
  <c r="J327" i="2" s="1"/>
  <c r="J336" i="2"/>
  <c r="J335" i="2" s="1"/>
  <c r="J344" i="2"/>
  <c r="J343" i="2" s="1"/>
  <c r="J358" i="2"/>
  <c r="J359" i="2"/>
  <c r="J364" i="2"/>
  <c r="J363" i="2" s="1"/>
  <c r="J362" i="2" s="1"/>
  <c r="J368" i="2"/>
  <c r="J367" i="2" s="1"/>
  <c r="J373" i="2"/>
  <c r="J372" i="2" s="1"/>
  <c r="J378" i="2"/>
  <c r="J377" i="2" s="1"/>
  <c r="J385" i="2"/>
  <c r="J384" i="2" s="1"/>
  <c r="J391" i="2"/>
  <c r="J390" i="2" s="1"/>
  <c r="J398" i="2"/>
  <c r="J397" i="2" s="1"/>
  <c r="J405" i="2"/>
  <c r="J404" i="2" s="1"/>
  <c r="J409" i="2"/>
  <c r="J408" i="2" s="1"/>
  <c r="J416" i="2"/>
  <c r="J415" i="2" s="1"/>
  <c r="J421" i="2"/>
  <c r="J420" i="2" s="1"/>
  <c r="J426" i="2"/>
  <c r="J425" i="2" s="1"/>
  <c r="J432" i="2"/>
  <c r="J431" i="2" s="1"/>
  <c r="J435" i="2"/>
  <c r="J434" i="2" s="1"/>
  <c r="J443" i="2"/>
  <c r="J447" i="2"/>
  <c r="J452" i="2"/>
  <c r="J456" i="2"/>
  <c r="J63" i="1" l="1"/>
  <c r="L71" i="2"/>
  <c r="J68" i="1"/>
  <c r="L103" i="2"/>
  <c r="L195" i="2"/>
  <c r="J80" i="1"/>
  <c r="J78" i="1" s="1"/>
  <c r="J56" i="1"/>
  <c r="L135" i="2"/>
  <c r="J59" i="1"/>
  <c r="J65" i="1"/>
  <c r="J69" i="1"/>
  <c r="J74" i="1"/>
  <c r="J72" i="1" s="1"/>
  <c r="J41" i="1"/>
  <c r="L217" i="2"/>
  <c r="L190" i="2"/>
  <c r="J88" i="1"/>
  <c r="L198" i="2"/>
  <c r="J89" i="1"/>
  <c r="L49" i="2"/>
  <c r="L179" i="2"/>
  <c r="L149" i="2"/>
  <c r="L118" i="2"/>
  <c r="L17" i="2"/>
  <c r="J150" i="2"/>
  <c r="J36" i="2"/>
  <c r="J35" i="2" s="1"/>
  <c r="J442" i="2"/>
  <c r="J357" i="2"/>
  <c r="J356" i="2" s="1"/>
  <c r="J54" i="2"/>
  <c r="J451" i="2"/>
  <c r="J72" i="2"/>
  <c r="J71" i="2" s="1"/>
  <c r="J94" i="2"/>
  <c r="J309" i="2"/>
  <c r="J308" i="2" s="1"/>
  <c r="J276" i="2"/>
  <c r="J241" i="2"/>
  <c r="J174" i="2"/>
  <c r="J173" i="2" s="1"/>
  <c r="J119" i="2"/>
  <c r="J154" i="2"/>
  <c r="J123" i="2"/>
  <c r="J237" i="2"/>
  <c r="J182" i="2"/>
  <c r="J179" i="2" s="1"/>
  <c r="J107" i="2"/>
  <c r="J103" i="2" s="1"/>
  <c r="J50" i="2"/>
  <c r="J18" i="2"/>
  <c r="J17" i="2" s="1"/>
  <c r="J291" i="2"/>
  <c r="J135" i="2"/>
  <c r="J85" i="2"/>
  <c r="M362" i="2"/>
  <c r="N362" i="2"/>
  <c r="J53" i="1" l="1"/>
  <c r="J85" i="1"/>
  <c r="J83" i="1" s="1"/>
  <c r="J14" i="1"/>
  <c r="J33" i="11"/>
  <c r="J27" i="1"/>
  <c r="J26" i="1" s="1"/>
  <c r="J118" i="2"/>
  <c r="J236" i="2"/>
  <c r="J149" i="2"/>
  <c r="J49" i="2"/>
  <c r="K374" i="2"/>
  <c r="J12" i="1" l="1"/>
  <c r="J95" i="1" s="1"/>
  <c r="H24" i="1"/>
  <c r="H23" i="1" s="1"/>
  <c r="H15" i="1"/>
  <c r="H16" i="1"/>
  <c r="H20" i="1"/>
  <c r="H28" i="1"/>
  <c r="H29" i="1"/>
  <c r="H30" i="1"/>
  <c r="H35" i="1"/>
  <c r="H46" i="1"/>
  <c r="H56" i="1"/>
  <c r="H58" i="1"/>
  <c r="H59" i="1"/>
  <c r="H60" i="1"/>
  <c r="H65" i="1"/>
  <c r="H69" i="1"/>
  <c r="H70" i="1"/>
  <c r="H73" i="1"/>
  <c r="H74" i="1"/>
  <c r="H75" i="1"/>
  <c r="H79" i="1"/>
  <c r="H80" i="1"/>
  <c r="H81" i="1"/>
  <c r="H86" i="1"/>
  <c r="H88" i="1"/>
  <c r="H89" i="1"/>
  <c r="J29" i="11" l="1"/>
  <c r="J28" i="11" s="1"/>
  <c r="H72" i="1"/>
  <c r="H78" i="1"/>
  <c r="H27" i="1"/>
  <c r="H26" i="1" s="1"/>
  <c r="K457" i="2"/>
  <c r="K456" i="2" s="1"/>
  <c r="K454" i="2"/>
  <c r="K455" i="2"/>
  <c r="K453" i="2"/>
  <c r="K448" i="2"/>
  <c r="K447" i="2" s="1"/>
  <c r="K445" i="2"/>
  <c r="K446" i="2"/>
  <c r="K444" i="2"/>
  <c r="H67" i="1"/>
  <c r="H54" i="1"/>
  <c r="H63" i="1" l="1"/>
  <c r="H44" i="1"/>
  <c r="H57" i="1"/>
  <c r="K452" i="2"/>
  <c r="K443" i="2"/>
  <c r="K146" i="2"/>
  <c r="K174" i="2"/>
  <c r="K233" i="2"/>
  <c r="K232" i="2"/>
  <c r="K250" i="2"/>
  <c r="K318" i="2"/>
  <c r="K369" i="2"/>
  <c r="K32" i="2"/>
  <c r="K30" i="2"/>
  <c r="H90" i="1"/>
  <c r="H68" i="1"/>
  <c r="H87" i="1" l="1"/>
  <c r="H85" i="1" s="1"/>
  <c r="H83" i="1" s="1"/>
  <c r="K442" i="2"/>
  <c r="K451" i="2"/>
  <c r="H55" i="1"/>
  <c r="H53" i="1" s="1"/>
  <c r="H64" i="1"/>
  <c r="K54" i="1"/>
  <c r="L54" i="1"/>
  <c r="K55" i="1"/>
  <c r="K56" i="1"/>
  <c r="K57" i="1"/>
  <c r="L57" i="1"/>
  <c r="K58" i="1"/>
  <c r="K59" i="1"/>
  <c r="K60" i="1"/>
  <c r="K63" i="1"/>
  <c r="K64" i="1"/>
  <c r="K65" i="1"/>
  <c r="K66" i="1"/>
  <c r="K67" i="1"/>
  <c r="L67" i="1"/>
  <c r="K68" i="1"/>
  <c r="K69" i="1"/>
  <c r="K70" i="1"/>
  <c r="K73" i="1"/>
  <c r="K74" i="1"/>
  <c r="K75" i="1"/>
  <c r="K79" i="1"/>
  <c r="K80" i="1"/>
  <c r="K81" i="1"/>
  <c r="K86" i="1"/>
  <c r="K87" i="1"/>
  <c r="K88" i="1"/>
  <c r="K89" i="1"/>
  <c r="K90" i="1"/>
  <c r="L44" i="1"/>
  <c r="K363" i="2"/>
  <c r="K368" i="2"/>
  <c r="I67" i="1"/>
  <c r="I57" i="1"/>
  <c r="H42" i="1" l="1"/>
  <c r="H33" i="11"/>
  <c r="H18" i="1"/>
  <c r="H17" i="1"/>
  <c r="K72" i="1"/>
  <c r="K85" i="1"/>
  <c r="K83" i="1" s="1"/>
  <c r="K78" i="1"/>
  <c r="K62" i="1"/>
  <c r="K53" i="1"/>
  <c r="I23" i="1"/>
  <c r="G19" i="1"/>
  <c r="H199" i="2"/>
  <c r="K199" i="2"/>
  <c r="F199" i="2"/>
  <c r="H287" i="2"/>
  <c r="K287" i="2"/>
  <c r="H191" i="2"/>
  <c r="K191" i="2"/>
  <c r="F191" i="2"/>
  <c r="N308" i="2"/>
  <c r="M308" i="2"/>
  <c r="G262" i="2"/>
  <c r="G261" i="2"/>
  <c r="H39" i="1" l="1"/>
  <c r="H38" i="1" s="1"/>
  <c r="H14" i="1"/>
  <c r="I89" i="1"/>
  <c r="K51" i="1"/>
  <c r="K97" i="1" s="1"/>
  <c r="G46" i="1"/>
  <c r="I46" i="1"/>
  <c r="E46" i="1"/>
  <c r="F47" i="1"/>
  <c r="F46" i="1" s="1"/>
  <c r="C47" i="1"/>
  <c r="C46" i="1"/>
  <c r="E26" i="1" l="1"/>
  <c r="E23" i="1"/>
  <c r="G35" i="1"/>
  <c r="G29" i="1"/>
  <c r="G30" i="1"/>
  <c r="G24" i="1"/>
  <c r="G23" i="1" s="1"/>
  <c r="G91" i="2"/>
  <c r="G90" i="2" s="1"/>
  <c r="G89" i="2"/>
  <c r="G88" i="2"/>
  <c r="G87" i="2"/>
  <c r="G364" i="2"/>
  <c r="G337" i="2"/>
  <c r="F336" i="2"/>
  <c r="G56" i="2"/>
  <c r="I56" i="2"/>
  <c r="G457" i="2"/>
  <c r="G456" i="2" s="1"/>
  <c r="G455" i="2"/>
  <c r="G454" i="2"/>
  <c r="G453" i="2"/>
  <c r="G448" i="2"/>
  <c r="G447" i="2" s="1"/>
  <c r="G446" i="2"/>
  <c r="G445" i="2"/>
  <c r="G444" i="2"/>
  <c r="G435" i="2"/>
  <c r="G434" i="2" s="1"/>
  <c r="G432" i="2"/>
  <c r="G431" i="2" s="1"/>
  <c r="G426" i="2"/>
  <c r="G425" i="2" s="1"/>
  <c r="G421" i="2"/>
  <c r="G420" i="2" s="1"/>
  <c r="G359" i="2"/>
  <c r="G358" i="2"/>
  <c r="G417" i="2"/>
  <c r="G416" i="2" s="1"/>
  <c r="G415" i="2" s="1"/>
  <c r="G318" i="2"/>
  <c r="G317" i="2" s="1"/>
  <c r="G316" i="2" s="1"/>
  <c r="G311" i="2"/>
  <c r="G310" i="2"/>
  <c r="G303" i="2"/>
  <c r="G302" i="2" s="1"/>
  <c r="G301" i="2" s="1"/>
  <c r="G245" i="2"/>
  <c r="G244" i="2"/>
  <c r="G243" i="2"/>
  <c r="G240" i="2"/>
  <c r="G238" i="2"/>
  <c r="G273" i="2"/>
  <c r="G272" i="2" s="1"/>
  <c r="G271" i="2" s="1"/>
  <c r="G268" i="2"/>
  <c r="G267" i="2" s="1"/>
  <c r="G266" i="2" s="1"/>
  <c r="G256" i="2"/>
  <c r="G255" i="2" s="1"/>
  <c r="G254" i="2" s="1"/>
  <c r="G409" i="2"/>
  <c r="G408" i="2" s="1"/>
  <c r="G46" i="2"/>
  <c r="G45" i="2" s="1"/>
  <c r="G44" i="2"/>
  <c r="G43" i="2"/>
  <c r="G42" i="2"/>
  <c r="G41" i="2"/>
  <c r="G40" i="2"/>
  <c r="G38" i="2"/>
  <c r="G37" i="2"/>
  <c r="G192" i="2"/>
  <c r="G191" i="2" s="1"/>
  <c r="G189" i="2"/>
  <c r="G188" i="2" s="1"/>
  <c r="G187" i="2"/>
  <c r="G186" i="2"/>
  <c r="G185" i="2"/>
  <c r="G184" i="2"/>
  <c r="G183" i="2"/>
  <c r="G181" i="2"/>
  <c r="G180" i="2" s="1"/>
  <c r="G132" i="2"/>
  <c r="G131" i="2" s="1"/>
  <c r="G130" i="2" s="1"/>
  <c r="G129" i="2"/>
  <c r="G128" i="2" s="1"/>
  <c r="G127" i="2"/>
  <c r="G126" i="2"/>
  <c r="G125" i="2"/>
  <c r="G124" i="2"/>
  <c r="G122" i="2"/>
  <c r="G121" i="2"/>
  <c r="G120" i="2"/>
  <c r="G115" i="2"/>
  <c r="G114" i="2" s="1"/>
  <c r="G113" i="2"/>
  <c r="G112" i="2" s="1"/>
  <c r="G111" i="2"/>
  <c r="G110" i="2"/>
  <c r="G109" i="2"/>
  <c r="G108" i="2"/>
  <c r="G104" i="2"/>
  <c r="G100" i="2"/>
  <c r="G99" i="2" s="1"/>
  <c r="G98" i="2"/>
  <c r="G97" i="2"/>
  <c r="G96" i="2"/>
  <c r="G405" i="2"/>
  <c r="G404" i="2" s="1"/>
  <c r="G164" i="2"/>
  <c r="G163" i="2" s="1"/>
  <c r="G162" i="2" s="1"/>
  <c r="G161" i="2"/>
  <c r="G160" i="2" s="1"/>
  <c r="G159" i="2"/>
  <c r="G158" i="2"/>
  <c r="G157" i="2"/>
  <c r="G156" i="2"/>
  <c r="G155" i="2"/>
  <c r="G153" i="2"/>
  <c r="G151" i="2"/>
  <c r="G260" i="2"/>
  <c r="G259" i="2" s="1"/>
  <c r="G170" i="2"/>
  <c r="G169" i="2"/>
  <c r="G146" i="2"/>
  <c r="G145" i="2" s="1"/>
  <c r="G144" i="2" s="1"/>
  <c r="E41" i="1" s="1"/>
  <c r="G176" i="2"/>
  <c r="G175" i="2"/>
  <c r="G398" i="2"/>
  <c r="G397" i="2" s="1"/>
  <c r="G391" i="2"/>
  <c r="G390" i="2" s="1"/>
  <c r="G385" i="2"/>
  <c r="G384" i="2" s="1"/>
  <c r="G378" i="2"/>
  <c r="G377" i="2" s="1"/>
  <c r="G369" i="2"/>
  <c r="G374" i="2"/>
  <c r="G373" i="2" s="1"/>
  <c r="G372" i="2" s="1"/>
  <c r="G288" i="2"/>
  <c r="G287" i="2" s="1"/>
  <c r="G285" i="2"/>
  <c r="G284" i="2" s="1"/>
  <c r="G283" i="2"/>
  <c r="G282" i="2"/>
  <c r="G281" i="2"/>
  <c r="G279" i="2"/>
  <c r="G278" i="2"/>
  <c r="G251" i="2"/>
  <c r="G250" i="2"/>
  <c r="G233" i="2"/>
  <c r="G232" i="2"/>
  <c r="G227" i="2"/>
  <c r="G226" i="2"/>
  <c r="G220" i="2"/>
  <c r="G218" i="2" s="1"/>
  <c r="G217" i="2" s="1"/>
  <c r="G212" i="2"/>
  <c r="G210" i="2"/>
  <c r="G205" i="2"/>
  <c r="G204" i="2" s="1"/>
  <c r="G203" i="2" s="1"/>
  <c r="G200" i="2"/>
  <c r="G199" i="2" s="1"/>
  <c r="G197" i="2"/>
  <c r="G196" i="2" s="1"/>
  <c r="G195" i="2" s="1"/>
  <c r="G141" i="2"/>
  <c r="G140" i="2" s="1"/>
  <c r="G139" i="2"/>
  <c r="G138" i="2"/>
  <c r="G137" i="2"/>
  <c r="G82" i="2"/>
  <c r="G81" i="2"/>
  <c r="G297" i="2"/>
  <c r="G296" i="2" s="1"/>
  <c r="G293" i="2"/>
  <c r="G292" i="2" s="1"/>
  <c r="G344" i="2"/>
  <c r="G343" i="2" s="1"/>
  <c r="G338" i="2"/>
  <c r="G328" i="2"/>
  <c r="G327" i="2" s="1"/>
  <c r="G72" i="2"/>
  <c r="G71" i="2" s="1"/>
  <c r="G64" i="2"/>
  <c r="G63" i="2" s="1"/>
  <c r="G31" i="2"/>
  <c r="G28" i="2"/>
  <c r="G23" i="2"/>
  <c r="G18" i="2"/>
  <c r="G55" i="2"/>
  <c r="G53" i="2"/>
  <c r="G52" i="2"/>
  <c r="G51" i="2"/>
  <c r="I457" i="2"/>
  <c r="I454" i="2"/>
  <c r="I455" i="2"/>
  <c r="I453" i="2"/>
  <c r="I448" i="2"/>
  <c r="I446" i="2"/>
  <c r="I445" i="2"/>
  <c r="I444" i="2"/>
  <c r="I359" i="2"/>
  <c r="I358" i="2"/>
  <c r="I417" i="2"/>
  <c r="I318" i="2"/>
  <c r="I311" i="2"/>
  <c r="I310" i="2"/>
  <c r="I303" i="2"/>
  <c r="I245" i="2"/>
  <c r="I244" i="2"/>
  <c r="I243" i="2"/>
  <c r="I240" i="2"/>
  <c r="I238" i="2"/>
  <c r="I273" i="2"/>
  <c r="I268" i="2"/>
  <c r="I256" i="2"/>
  <c r="I46" i="2"/>
  <c r="I42" i="2"/>
  <c r="I43" i="2"/>
  <c r="I44" i="2"/>
  <c r="I41" i="2"/>
  <c r="I40" i="2"/>
  <c r="I38" i="2"/>
  <c r="I37" i="2"/>
  <c r="I192" i="2"/>
  <c r="I191" i="2" s="1"/>
  <c r="I189" i="2"/>
  <c r="I184" i="2"/>
  <c r="I185" i="2"/>
  <c r="I186" i="2"/>
  <c r="I187" i="2"/>
  <c r="I183" i="2"/>
  <c r="I181" i="2"/>
  <c r="I132" i="2"/>
  <c r="I129" i="2"/>
  <c r="I127" i="2"/>
  <c r="I126" i="2"/>
  <c r="I125" i="2"/>
  <c r="I124" i="2"/>
  <c r="I121" i="2"/>
  <c r="I122" i="2"/>
  <c r="I120" i="2"/>
  <c r="I115" i="2"/>
  <c r="I113" i="2"/>
  <c r="I109" i="2"/>
  <c r="I110" i="2"/>
  <c r="I111" i="2"/>
  <c r="I108" i="2"/>
  <c r="I100" i="2"/>
  <c r="I97" i="2"/>
  <c r="I98" i="2"/>
  <c r="I96" i="2"/>
  <c r="I164" i="2"/>
  <c r="I161" i="2"/>
  <c r="I157" i="2"/>
  <c r="I158" i="2"/>
  <c r="I159" i="2"/>
  <c r="I156" i="2"/>
  <c r="I155" i="2"/>
  <c r="I153" i="2"/>
  <c r="I151" i="2"/>
  <c r="I170" i="2"/>
  <c r="I169" i="2"/>
  <c r="I146" i="2"/>
  <c r="I176" i="2"/>
  <c r="I175" i="2"/>
  <c r="I369" i="2"/>
  <c r="I374" i="2"/>
  <c r="I288" i="2"/>
  <c r="I287" i="2" s="1"/>
  <c r="I285" i="2"/>
  <c r="I282" i="2"/>
  <c r="I283" i="2"/>
  <c r="I281" i="2"/>
  <c r="I279" i="2"/>
  <c r="I278" i="2"/>
  <c r="I251" i="2"/>
  <c r="I250" i="2"/>
  <c r="I233" i="2"/>
  <c r="I232" i="2"/>
  <c r="I227" i="2"/>
  <c r="I226" i="2"/>
  <c r="I220" i="2"/>
  <c r="I212" i="2"/>
  <c r="I210" i="2"/>
  <c r="I205" i="2"/>
  <c r="I200" i="2"/>
  <c r="I199" i="2" s="1"/>
  <c r="I197" i="2"/>
  <c r="I141" i="2"/>
  <c r="I138" i="2"/>
  <c r="I139" i="2"/>
  <c r="I137" i="2"/>
  <c r="I82" i="2"/>
  <c r="I81" i="2"/>
  <c r="I338" i="2"/>
  <c r="I55" i="2"/>
  <c r="I52" i="2"/>
  <c r="I53" i="2"/>
  <c r="I51" i="2"/>
  <c r="N191" i="2"/>
  <c r="N131" i="2"/>
  <c r="N115" i="2"/>
  <c r="N163" i="2"/>
  <c r="K196" i="2"/>
  <c r="L88" i="1" l="1"/>
  <c r="G368" i="2"/>
  <c r="G367" i="2" s="1"/>
  <c r="G363" i="2" s="1"/>
  <c r="G362" i="2" s="1"/>
  <c r="G27" i="2"/>
  <c r="G309" i="2"/>
  <c r="G308" i="2" s="1"/>
  <c r="G17" i="2"/>
  <c r="G54" i="2" s="1"/>
  <c r="G80" i="2"/>
  <c r="G79" i="2" s="1"/>
  <c r="G249" i="2"/>
  <c r="G248" i="2" s="1"/>
  <c r="G237" i="2"/>
  <c r="G209" i="2"/>
  <c r="G208" i="2" s="1"/>
  <c r="G336" i="2"/>
  <c r="G335" i="2" s="1"/>
  <c r="G443" i="2"/>
  <c r="G442" i="2" s="1"/>
  <c r="G36" i="2"/>
  <c r="G174" i="2"/>
  <c r="G173" i="2" s="1"/>
  <c r="G168" i="2"/>
  <c r="G167" i="2" s="1"/>
  <c r="E38" i="1"/>
  <c r="G50" i="2"/>
  <c r="G231" i="2"/>
  <c r="G230" i="2" s="1"/>
  <c r="G86" i="2"/>
  <c r="G85" i="2" s="1"/>
  <c r="G452" i="2"/>
  <c r="G451" i="2" s="1"/>
  <c r="G357" i="2"/>
  <c r="G356" i="2" s="1"/>
  <c r="G241" i="2"/>
  <c r="G39" i="2"/>
  <c r="G182" i="2"/>
  <c r="G179" i="2" s="1"/>
  <c r="G123" i="2"/>
  <c r="G119" i="2"/>
  <c r="G107" i="2"/>
  <c r="G103" i="2" s="1"/>
  <c r="G95" i="2"/>
  <c r="G94" i="2" s="1"/>
  <c r="G154" i="2"/>
  <c r="G150" i="2"/>
  <c r="G277" i="2"/>
  <c r="G225" i="2"/>
  <c r="G224" i="2" s="1"/>
  <c r="G136" i="2"/>
  <c r="G135" i="2" s="1"/>
  <c r="G291" i="2"/>
  <c r="G280" i="2"/>
  <c r="K317" i="2"/>
  <c r="K302" i="2"/>
  <c r="K237" i="2"/>
  <c r="K271" i="2"/>
  <c r="K45" i="2"/>
  <c r="K188" i="2"/>
  <c r="K131" i="2"/>
  <c r="K128" i="2"/>
  <c r="K112" i="2"/>
  <c r="K160" i="2"/>
  <c r="K145" i="2"/>
  <c r="K373" i="2"/>
  <c r="K284" i="2"/>
  <c r="K225" i="2"/>
  <c r="K204" i="2"/>
  <c r="K195" i="2"/>
  <c r="K140" i="2"/>
  <c r="K293" i="2"/>
  <c r="K336" i="2"/>
  <c r="K31" i="2"/>
  <c r="K29" i="2"/>
  <c r="J29" i="2" s="1"/>
  <c r="K23" i="2"/>
  <c r="K435" i="2"/>
  <c r="K432" i="2"/>
  <c r="K426" i="2"/>
  <c r="K421" i="2"/>
  <c r="K416" i="2"/>
  <c r="K267" i="2"/>
  <c r="K255" i="2"/>
  <c r="K409" i="2"/>
  <c r="K180" i="2"/>
  <c r="K114" i="2"/>
  <c r="K104" i="2"/>
  <c r="K99" i="2"/>
  <c r="K90" i="2"/>
  <c r="K86" i="2"/>
  <c r="K405" i="2"/>
  <c r="K163" i="2"/>
  <c r="K260" i="2"/>
  <c r="K398" i="2"/>
  <c r="K391" i="2"/>
  <c r="K385" i="2"/>
  <c r="K378" i="2"/>
  <c r="K297" i="2"/>
  <c r="K344" i="2"/>
  <c r="K328" i="2"/>
  <c r="K64" i="2"/>
  <c r="I456" i="2"/>
  <c r="I452" i="2"/>
  <c r="I447" i="2"/>
  <c r="I443" i="2"/>
  <c r="I435" i="2"/>
  <c r="I434" i="2" s="1"/>
  <c r="I432" i="2"/>
  <c r="I431" i="2" s="1"/>
  <c r="I426" i="2"/>
  <c r="I425" i="2" s="1"/>
  <c r="I421" i="2"/>
  <c r="I420" i="2" s="1"/>
  <c r="I357" i="2"/>
  <c r="I356" i="2" s="1"/>
  <c r="I416" i="2"/>
  <c r="I415" i="2" s="1"/>
  <c r="I317" i="2"/>
  <c r="I316" i="2" s="1"/>
  <c r="I309" i="2"/>
  <c r="I308" i="2" s="1"/>
  <c r="I302" i="2"/>
  <c r="I301" i="2" s="1"/>
  <c r="I241" i="2"/>
  <c r="I237" i="2"/>
  <c r="I272" i="2"/>
  <c r="I271" i="2" s="1"/>
  <c r="I267" i="2"/>
  <c r="I266" i="2" s="1"/>
  <c r="I255" i="2"/>
  <c r="I254" i="2" s="1"/>
  <c r="I409" i="2"/>
  <c r="I408" i="2" s="1"/>
  <c r="I45" i="2"/>
  <c r="I39" i="2"/>
  <c r="I36" i="2"/>
  <c r="I188" i="2"/>
  <c r="I182" i="2"/>
  <c r="I180" i="2"/>
  <c r="I131" i="2"/>
  <c r="I130" i="2" s="1"/>
  <c r="I128" i="2"/>
  <c r="I123" i="2"/>
  <c r="I119" i="2"/>
  <c r="I114" i="2"/>
  <c r="I112" i="2"/>
  <c r="I107" i="2"/>
  <c r="I104" i="2"/>
  <c r="I99" i="2"/>
  <c r="I95" i="2"/>
  <c r="I90" i="2"/>
  <c r="I86" i="2"/>
  <c r="I405" i="2"/>
  <c r="I404" i="2" s="1"/>
  <c r="I163" i="2"/>
  <c r="I162" i="2" s="1"/>
  <c r="I160" i="2"/>
  <c r="I154" i="2"/>
  <c r="I150" i="2"/>
  <c r="I260" i="2"/>
  <c r="I259" i="2" s="1"/>
  <c r="I168" i="2"/>
  <c r="I167" i="2" s="1"/>
  <c r="I145" i="2"/>
  <c r="I144" i="2" s="1"/>
  <c r="I174" i="2"/>
  <c r="I173" i="2" s="1"/>
  <c r="I398" i="2"/>
  <c r="I397" i="2" s="1"/>
  <c r="I391" i="2"/>
  <c r="I390" i="2" s="1"/>
  <c r="I385" i="2"/>
  <c r="I384" i="2" s="1"/>
  <c r="I378" i="2"/>
  <c r="I377" i="2" s="1"/>
  <c r="I373" i="2"/>
  <c r="I372" i="2" s="1"/>
  <c r="I368" i="2" s="1"/>
  <c r="I367" i="2" s="1"/>
  <c r="I363" i="2" s="1"/>
  <c r="I362" i="2" s="1"/>
  <c r="I284" i="2"/>
  <c r="I280" i="2"/>
  <c r="I277" i="2"/>
  <c r="I249" i="2"/>
  <c r="I248" i="2" s="1"/>
  <c r="I231" i="2"/>
  <c r="I230" i="2" s="1"/>
  <c r="I225" i="2"/>
  <c r="I224" i="2" s="1"/>
  <c r="I218" i="2"/>
  <c r="I217" i="2" s="1"/>
  <c r="I209" i="2"/>
  <c r="I208" i="2" s="1"/>
  <c r="I204" i="2"/>
  <c r="I203" i="2" s="1"/>
  <c r="I196" i="2"/>
  <c r="I195" i="2" s="1"/>
  <c r="I140" i="2"/>
  <c r="I136" i="2"/>
  <c r="I80" i="2"/>
  <c r="I79" i="2" s="1"/>
  <c r="I297" i="2"/>
  <c r="I296" i="2" s="1"/>
  <c r="I293" i="2"/>
  <c r="I292" i="2" s="1"/>
  <c r="I344" i="2"/>
  <c r="I343" i="2" s="1"/>
  <c r="I336" i="2"/>
  <c r="I335" i="2" s="1"/>
  <c r="I328" i="2"/>
  <c r="I327" i="2" s="1"/>
  <c r="I72" i="2"/>
  <c r="I71" i="2" s="1"/>
  <c r="I64" i="2"/>
  <c r="I63" i="2" s="1"/>
  <c r="I31" i="2"/>
  <c r="I28" i="2"/>
  <c r="I23" i="2"/>
  <c r="I18" i="2"/>
  <c r="I50" i="2"/>
  <c r="J28" i="2" l="1"/>
  <c r="J27" i="2" s="1"/>
  <c r="L29" i="2"/>
  <c r="L28" i="2" s="1"/>
  <c r="K327" i="2"/>
  <c r="K384" i="2"/>
  <c r="K397" i="2"/>
  <c r="K162" i="2"/>
  <c r="K408" i="2"/>
  <c r="K420" i="2"/>
  <c r="K431" i="2"/>
  <c r="I75" i="1"/>
  <c r="I79" i="1"/>
  <c r="K292" i="2"/>
  <c r="K224" i="2"/>
  <c r="K301" i="2"/>
  <c r="K63" i="2"/>
  <c r="K343" i="2"/>
  <c r="K377" i="2"/>
  <c r="K390" i="2"/>
  <c r="K259" i="2"/>
  <c r="K404" i="2"/>
  <c r="K254" i="2"/>
  <c r="K415" i="2"/>
  <c r="K425" i="2"/>
  <c r="K434" i="2"/>
  <c r="K335" i="2"/>
  <c r="K203" i="2"/>
  <c r="K144" i="2"/>
  <c r="I73" i="1"/>
  <c r="I60" i="1"/>
  <c r="K316" i="2"/>
  <c r="K296" i="2"/>
  <c r="I86" i="1"/>
  <c r="K266" i="2"/>
  <c r="I81" i="1"/>
  <c r="K372" i="2"/>
  <c r="I90" i="1"/>
  <c r="I74" i="1"/>
  <c r="K130" i="2"/>
  <c r="I88" i="1"/>
  <c r="I80" i="1"/>
  <c r="E18" i="1"/>
  <c r="E14" i="1" s="1"/>
  <c r="E12" i="1" s="1"/>
  <c r="K367" i="2"/>
  <c r="G286" i="2"/>
  <c r="G35" i="2"/>
  <c r="G236" i="2"/>
  <c r="G49" i="2"/>
  <c r="G118" i="2"/>
  <c r="G149" i="2"/>
  <c r="G276" i="2"/>
  <c r="I236" i="2"/>
  <c r="K72" i="2"/>
  <c r="K231" i="2"/>
  <c r="K150" i="2"/>
  <c r="K249" i="2"/>
  <c r="K80" i="2"/>
  <c r="I442" i="2"/>
  <c r="I451" i="2"/>
  <c r="I94" i="2"/>
  <c r="K277" i="2"/>
  <c r="I35" i="2"/>
  <c r="K309" i="2"/>
  <c r="I44" i="1"/>
  <c r="K28" i="2"/>
  <c r="I118" i="2"/>
  <c r="I179" i="2"/>
  <c r="K280" i="2"/>
  <c r="K241" i="2"/>
  <c r="I276" i="2"/>
  <c r="I17" i="2"/>
  <c r="I54" i="2" s="1"/>
  <c r="I49" i="2" s="1"/>
  <c r="I103" i="2"/>
  <c r="K85" i="2"/>
  <c r="I85" i="2"/>
  <c r="I27" i="2"/>
  <c r="I135" i="2"/>
  <c r="I291" i="2"/>
  <c r="I286" i="2" s="1"/>
  <c r="K209" i="2"/>
  <c r="K39" i="2"/>
  <c r="I149" i="2"/>
  <c r="K218" i="2"/>
  <c r="K173" i="2"/>
  <c r="K36" i="2"/>
  <c r="K357" i="2"/>
  <c r="K168" i="2"/>
  <c r="K95" i="2"/>
  <c r="K107" i="2"/>
  <c r="K119" i="2"/>
  <c r="K136" i="2"/>
  <c r="K123" i="2"/>
  <c r="K182" i="2"/>
  <c r="K154" i="2"/>
  <c r="K18" i="2"/>
  <c r="K54" i="2"/>
  <c r="K50" i="2"/>
  <c r="N162" i="2"/>
  <c r="N130" i="2"/>
  <c r="M130" i="2"/>
  <c r="L27" i="2" l="1"/>
  <c r="L460" i="2" s="1"/>
  <c r="J66" i="1"/>
  <c r="J62" i="1" s="1"/>
  <c r="H66" i="1"/>
  <c r="H62" i="1" s="1"/>
  <c r="H51" i="1" s="1"/>
  <c r="H97" i="1" s="1"/>
  <c r="J460" i="2"/>
  <c r="H43" i="1"/>
  <c r="H41" i="1" s="1"/>
  <c r="H12" i="1" s="1"/>
  <c r="I72" i="1"/>
  <c r="K94" i="2"/>
  <c r="K208" i="2"/>
  <c r="K248" i="2"/>
  <c r="K230" i="2"/>
  <c r="I58" i="1"/>
  <c r="K179" i="2"/>
  <c r="K167" i="2"/>
  <c r="I55" i="1"/>
  <c r="K217" i="2"/>
  <c r="I64" i="1"/>
  <c r="I16" i="1"/>
  <c r="K27" i="2"/>
  <c r="K79" i="2"/>
  <c r="K291" i="2"/>
  <c r="I56" i="1"/>
  <c r="I78" i="1"/>
  <c r="K135" i="2"/>
  <c r="I59" i="1"/>
  <c r="K71" i="2"/>
  <c r="I63" i="1"/>
  <c r="I68" i="1"/>
  <c r="K103" i="2"/>
  <c r="I65" i="1"/>
  <c r="K308" i="2"/>
  <c r="I54" i="1"/>
  <c r="K236" i="2"/>
  <c r="I70" i="1"/>
  <c r="K356" i="2"/>
  <c r="I87" i="1"/>
  <c r="K17" i="2"/>
  <c r="I66" i="1"/>
  <c r="I69" i="1"/>
  <c r="G198" i="2"/>
  <c r="G190" i="2" s="1"/>
  <c r="G460" i="2" s="1"/>
  <c r="I198" i="2"/>
  <c r="I190" i="2" s="1"/>
  <c r="I460" i="2" s="1"/>
  <c r="K35" i="2"/>
  <c r="K149" i="2"/>
  <c r="K276" i="2"/>
  <c r="K118" i="2"/>
  <c r="K49" i="2"/>
  <c r="H309" i="2"/>
  <c r="H308" i="2" s="1"/>
  <c r="F309" i="2"/>
  <c r="F308" i="2" s="1"/>
  <c r="E309" i="2"/>
  <c r="E308" i="2" s="1"/>
  <c r="D309" i="2"/>
  <c r="D308" i="2" s="1"/>
  <c r="J32" i="11" l="1"/>
  <c r="J31" i="11" s="1"/>
  <c r="J34" i="11" s="1"/>
  <c r="J36" i="11" s="1"/>
  <c r="J51" i="1"/>
  <c r="J97" i="1" s="1"/>
  <c r="H29" i="11"/>
  <c r="H28" i="11" s="1"/>
  <c r="H95" i="1"/>
  <c r="I18" i="1"/>
  <c r="I43" i="1"/>
  <c r="I20" i="1"/>
  <c r="I28" i="1"/>
  <c r="I29" i="1"/>
  <c r="I30" i="1"/>
  <c r="K286" i="2"/>
  <c r="I35" i="1"/>
  <c r="I53" i="1"/>
  <c r="I62" i="1"/>
  <c r="I39" i="1"/>
  <c r="I38" i="1" s="1"/>
  <c r="K362" i="2"/>
  <c r="I85" i="1"/>
  <c r="I83" i="1" s="1"/>
  <c r="K198" i="2"/>
  <c r="H131" i="2"/>
  <c r="F131" i="2"/>
  <c r="H123" i="2"/>
  <c r="I27" i="1" l="1"/>
  <c r="I26" i="1" s="1"/>
  <c r="I42" i="1"/>
  <c r="I41" i="1" s="1"/>
  <c r="H32" i="11"/>
  <c r="H31" i="11" s="1"/>
  <c r="H34" i="11" s="1"/>
  <c r="H36" i="11" s="1"/>
  <c r="I15" i="1"/>
  <c r="I51" i="1"/>
  <c r="I97" i="1" s="1"/>
  <c r="I17" i="1"/>
  <c r="K190" i="2"/>
  <c r="F23" i="1"/>
  <c r="H456" i="2"/>
  <c r="H452" i="2"/>
  <c r="H447" i="2"/>
  <c r="H443" i="2"/>
  <c r="H435" i="2"/>
  <c r="H434" i="2" s="1"/>
  <c r="H432" i="2"/>
  <c r="H431" i="2" s="1"/>
  <c r="H426" i="2"/>
  <c r="H425" i="2" s="1"/>
  <c r="H421" i="2"/>
  <c r="H420" i="2" s="1"/>
  <c r="H357" i="2"/>
  <c r="H356" i="2" s="1"/>
  <c r="H416" i="2"/>
  <c r="H415" i="2" s="1"/>
  <c r="H317" i="2"/>
  <c r="H316" i="2" s="1"/>
  <c r="H302" i="2"/>
  <c r="H301" i="2" s="1"/>
  <c r="H241" i="2"/>
  <c r="H237" i="2"/>
  <c r="H272" i="2"/>
  <c r="H271" i="2" s="1"/>
  <c r="H267" i="2"/>
  <c r="H266" i="2" s="1"/>
  <c r="H255" i="2"/>
  <c r="H254" i="2" s="1"/>
  <c r="H409" i="2"/>
  <c r="H408" i="2" s="1"/>
  <c r="H45" i="2"/>
  <c r="H39" i="2"/>
  <c r="H36" i="2"/>
  <c r="H188" i="2"/>
  <c r="H182" i="2"/>
  <c r="H180" i="2"/>
  <c r="H130" i="2"/>
  <c r="H128" i="2"/>
  <c r="H119" i="2"/>
  <c r="H114" i="2"/>
  <c r="H112" i="2"/>
  <c r="H107" i="2"/>
  <c r="H104" i="2"/>
  <c r="H99" i="2"/>
  <c r="H95" i="2"/>
  <c r="H90" i="2"/>
  <c r="H86" i="2"/>
  <c r="H405" i="2"/>
  <c r="H404" i="2" s="1"/>
  <c r="H163" i="2"/>
  <c r="H162" i="2" s="1"/>
  <c r="H160" i="2"/>
  <c r="H154" i="2"/>
  <c r="H150" i="2"/>
  <c r="H260" i="2"/>
  <c r="H259" i="2" s="1"/>
  <c r="H168" i="2"/>
  <c r="H167" i="2" s="1"/>
  <c r="H145" i="2"/>
  <c r="H144" i="2" s="1"/>
  <c r="H174" i="2"/>
  <c r="H173" i="2" s="1"/>
  <c r="H398" i="2"/>
  <c r="H397" i="2" s="1"/>
  <c r="H391" i="2"/>
  <c r="H390" i="2" s="1"/>
  <c r="H385" i="2"/>
  <c r="H384" i="2" s="1"/>
  <c r="H378" i="2"/>
  <c r="H377" i="2" s="1"/>
  <c r="H373" i="2"/>
  <c r="H372" i="2" s="1"/>
  <c r="H284" i="2"/>
  <c r="H280" i="2"/>
  <c r="H277" i="2"/>
  <c r="H231" i="2"/>
  <c r="H230" i="2" s="1"/>
  <c r="H225" i="2"/>
  <c r="H224" i="2" s="1"/>
  <c r="H218" i="2"/>
  <c r="H217" i="2" s="1"/>
  <c r="H209" i="2"/>
  <c r="H208" i="2" s="1"/>
  <c r="H204" i="2"/>
  <c r="H203" i="2" s="1"/>
  <c r="H196" i="2"/>
  <c r="H195" i="2" s="1"/>
  <c r="H249" i="2"/>
  <c r="H248" i="2" s="1"/>
  <c r="H140" i="2"/>
  <c r="H136" i="2"/>
  <c r="H80" i="2"/>
  <c r="H79" i="2" s="1"/>
  <c r="H297" i="2"/>
  <c r="H296" i="2" s="1"/>
  <c r="H293" i="2"/>
  <c r="H292" i="2" s="1"/>
  <c r="H344" i="2"/>
  <c r="H343" i="2" s="1"/>
  <c r="H336" i="2"/>
  <c r="H335" i="2" s="1"/>
  <c r="H328" i="2"/>
  <c r="H327" i="2" s="1"/>
  <c r="H72" i="2"/>
  <c r="H71" i="2" s="1"/>
  <c r="H64" i="2"/>
  <c r="H63" i="2" s="1"/>
  <c r="H31" i="2"/>
  <c r="H28" i="2"/>
  <c r="H23" i="2"/>
  <c r="H18" i="2"/>
  <c r="H54" i="2"/>
  <c r="H50" i="2"/>
  <c r="I14" i="1" l="1"/>
  <c r="I12" i="1" s="1"/>
  <c r="I95" i="1" s="1"/>
  <c r="K460" i="2"/>
  <c r="I33" i="11"/>
  <c r="H368" i="2"/>
  <c r="H367" i="2" s="1"/>
  <c r="H363" i="2" s="1"/>
  <c r="H362" i="2" s="1"/>
  <c r="H85" i="2"/>
  <c r="F21" i="1" s="1"/>
  <c r="H135" i="2"/>
  <c r="H103" i="2"/>
  <c r="F28" i="1" s="1"/>
  <c r="H451" i="2"/>
  <c r="H149" i="2"/>
  <c r="H179" i="2"/>
  <c r="H442" i="2"/>
  <c r="H291" i="2"/>
  <c r="H236" i="2"/>
  <c r="F16" i="1" s="1"/>
  <c r="G16" i="1" s="1"/>
  <c r="H94" i="2"/>
  <c r="H35" i="2"/>
  <c r="F39" i="1" s="1"/>
  <c r="H118" i="2"/>
  <c r="H276" i="2"/>
  <c r="H27" i="2"/>
  <c r="H17" i="2"/>
  <c r="H49" i="2"/>
  <c r="C23" i="1"/>
  <c r="D23" i="1"/>
  <c r="D50" i="2"/>
  <c r="E50" i="2"/>
  <c r="D54" i="2"/>
  <c r="E54" i="2"/>
  <c r="D18" i="2"/>
  <c r="E18" i="2"/>
  <c r="D23" i="2"/>
  <c r="E23" i="2"/>
  <c r="D28" i="2"/>
  <c r="E28" i="2"/>
  <c r="D31" i="2"/>
  <c r="E31" i="2"/>
  <c r="D64" i="2"/>
  <c r="D63" i="2" s="1"/>
  <c r="E64" i="2"/>
  <c r="E63" i="2" s="1"/>
  <c r="D72" i="2"/>
  <c r="D71" i="2" s="1"/>
  <c r="E72" i="2"/>
  <c r="E71" i="2" s="1"/>
  <c r="D328" i="2"/>
  <c r="D327" i="2" s="1"/>
  <c r="E328" i="2"/>
  <c r="E327" i="2" s="1"/>
  <c r="D336" i="2"/>
  <c r="D335" i="2" s="1"/>
  <c r="E336" i="2"/>
  <c r="E335" i="2" s="1"/>
  <c r="D344" i="2"/>
  <c r="D343" i="2" s="1"/>
  <c r="E344" i="2"/>
  <c r="E343" i="2" s="1"/>
  <c r="D293" i="2"/>
  <c r="D292" i="2" s="1"/>
  <c r="E293" i="2"/>
  <c r="E292" i="2" s="1"/>
  <c r="D297" i="2"/>
  <c r="D296" i="2" s="1"/>
  <c r="E297" i="2"/>
  <c r="E296" i="2" s="1"/>
  <c r="D80" i="2"/>
  <c r="D79" i="2" s="1"/>
  <c r="E80" i="2"/>
  <c r="E79" i="2" s="1"/>
  <c r="D136" i="2"/>
  <c r="E136" i="2"/>
  <c r="D140" i="2"/>
  <c r="E140" i="2"/>
  <c r="D249" i="2"/>
  <c r="D248" i="2" s="1"/>
  <c r="E249" i="2"/>
  <c r="E248" i="2" s="1"/>
  <c r="D196" i="2"/>
  <c r="D195" i="2" s="1"/>
  <c r="E196" i="2"/>
  <c r="E195" i="2" s="1"/>
  <c r="D204" i="2"/>
  <c r="D203" i="2" s="1"/>
  <c r="E204" i="2"/>
  <c r="E203" i="2" s="1"/>
  <c r="D209" i="2"/>
  <c r="D208" i="2" s="1"/>
  <c r="E209" i="2"/>
  <c r="E208" i="2" s="1"/>
  <c r="D218" i="2"/>
  <c r="D217" i="2" s="1"/>
  <c r="E218" i="2"/>
  <c r="E217" i="2" s="1"/>
  <c r="D225" i="2"/>
  <c r="D224" i="2" s="1"/>
  <c r="E225" i="2"/>
  <c r="E224" i="2" s="1"/>
  <c r="D231" i="2"/>
  <c r="D230" i="2" s="1"/>
  <c r="E231" i="2"/>
  <c r="E230" i="2" s="1"/>
  <c r="E277" i="2"/>
  <c r="D280" i="2"/>
  <c r="D276" i="2" s="1"/>
  <c r="E280" i="2"/>
  <c r="D284" i="2"/>
  <c r="E284" i="2"/>
  <c r="D373" i="2"/>
  <c r="D372" i="2" s="1"/>
  <c r="E373" i="2"/>
  <c r="E372" i="2" s="1"/>
  <c r="E368" i="2" s="1"/>
  <c r="E367" i="2" s="1"/>
  <c r="E363" i="2" s="1"/>
  <c r="E362" i="2" s="1"/>
  <c r="D378" i="2"/>
  <c r="D377" i="2" s="1"/>
  <c r="E378" i="2"/>
  <c r="E377" i="2" s="1"/>
  <c r="D385" i="2"/>
  <c r="D384" i="2" s="1"/>
  <c r="E385" i="2"/>
  <c r="E384" i="2" s="1"/>
  <c r="D391" i="2"/>
  <c r="D390" i="2" s="1"/>
  <c r="E391" i="2"/>
  <c r="E390" i="2" s="1"/>
  <c r="D398" i="2"/>
  <c r="D397" i="2" s="1"/>
  <c r="E398" i="2"/>
  <c r="E397" i="2" s="1"/>
  <c r="D174" i="2"/>
  <c r="D173" i="2" s="1"/>
  <c r="E174" i="2"/>
  <c r="E173" i="2" s="1"/>
  <c r="D145" i="2"/>
  <c r="D144" i="2" s="1"/>
  <c r="E145" i="2"/>
  <c r="E144" i="2" s="1"/>
  <c r="D168" i="2"/>
  <c r="D167" i="2" s="1"/>
  <c r="E168" i="2"/>
  <c r="E167" i="2" s="1"/>
  <c r="D260" i="2"/>
  <c r="D259" i="2" s="1"/>
  <c r="E260" i="2"/>
  <c r="E259" i="2" s="1"/>
  <c r="D150" i="2"/>
  <c r="E150" i="2"/>
  <c r="D154" i="2"/>
  <c r="E154" i="2"/>
  <c r="D160" i="2"/>
  <c r="E160" i="2"/>
  <c r="D163" i="2"/>
  <c r="D162" i="2" s="1"/>
  <c r="E163" i="2"/>
  <c r="E162" i="2" s="1"/>
  <c r="D405" i="2"/>
  <c r="D404" i="2" s="1"/>
  <c r="E405" i="2"/>
  <c r="E404" i="2" s="1"/>
  <c r="D86" i="2"/>
  <c r="E86" i="2"/>
  <c r="D90" i="2"/>
  <c r="E90" i="2"/>
  <c r="D95" i="2"/>
  <c r="E95" i="2"/>
  <c r="D99" i="2"/>
  <c r="E99" i="2"/>
  <c r="D104" i="2"/>
  <c r="E104" i="2"/>
  <c r="D107" i="2"/>
  <c r="E107" i="2"/>
  <c r="D112" i="2"/>
  <c r="E112" i="2"/>
  <c r="D114" i="2"/>
  <c r="E115" i="2"/>
  <c r="E114" i="2" s="1"/>
  <c r="D119" i="2"/>
  <c r="E119" i="2"/>
  <c r="D123" i="2"/>
  <c r="E123" i="2"/>
  <c r="D128" i="2"/>
  <c r="E128" i="2"/>
  <c r="D131" i="2"/>
  <c r="D130" i="2" s="1"/>
  <c r="E131" i="2"/>
  <c r="E130" i="2" s="1"/>
  <c r="D180" i="2"/>
  <c r="E180" i="2"/>
  <c r="D182" i="2"/>
  <c r="E182" i="2"/>
  <c r="D188" i="2"/>
  <c r="E188" i="2"/>
  <c r="D36" i="2"/>
  <c r="E36" i="2"/>
  <c r="D39" i="2"/>
  <c r="E39" i="2"/>
  <c r="D45" i="2"/>
  <c r="E45" i="2"/>
  <c r="D409" i="2"/>
  <c r="D408" i="2" s="1"/>
  <c r="E409" i="2"/>
  <c r="E408" i="2" s="1"/>
  <c r="D255" i="2"/>
  <c r="D254" i="2" s="1"/>
  <c r="E255" i="2"/>
  <c r="E254" i="2" s="1"/>
  <c r="D267" i="2"/>
  <c r="D266" i="2" s="1"/>
  <c r="E267" i="2"/>
  <c r="E266" i="2" s="1"/>
  <c r="D272" i="2"/>
  <c r="D271" i="2" s="1"/>
  <c r="E272" i="2"/>
  <c r="E271" i="2" s="1"/>
  <c r="D237" i="2"/>
  <c r="E237" i="2"/>
  <c r="D241" i="2"/>
  <c r="E241" i="2"/>
  <c r="D302" i="2"/>
  <c r="D301" i="2" s="1"/>
  <c r="E302" i="2"/>
  <c r="E301" i="2" s="1"/>
  <c r="D317" i="2"/>
  <c r="D316" i="2" s="1"/>
  <c r="E317" i="2"/>
  <c r="E316" i="2" s="1"/>
  <c r="D416" i="2"/>
  <c r="D415" i="2" s="1"/>
  <c r="E416" i="2"/>
  <c r="E415" i="2" s="1"/>
  <c r="D357" i="2"/>
  <c r="D356" i="2" s="1"/>
  <c r="E357" i="2"/>
  <c r="E356" i="2" s="1"/>
  <c r="D421" i="2"/>
  <c r="D420" i="2" s="1"/>
  <c r="E421" i="2"/>
  <c r="E420" i="2" s="1"/>
  <c r="D426" i="2"/>
  <c r="D425" i="2" s="1"/>
  <c r="E426" i="2"/>
  <c r="E425" i="2" s="1"/>
  <c r="D432" i="2"/>
  <c r="D431" i="2" s="1"/>
  <c r="E432" i="2"/>
  <c r="E431" i="2" s="1"/>
  <c r="D435" i="2"/>
  <c r="D434" i="2" s="1"/>
  <c r="E435" i="2"/>
  <c r="E434" i="2" s="1"/>
  <c r="D443" i="2"/>
  <c r="E443" i="2"/>
  <c r="D447" i="2"/>
  <c r="E447" i="2"/>
  <c r="D452" i="2"/>
  <c r="E452" i="2"/>
  <c r="D456" i="2"/>
  <c r="E456" i="2"/>
  <c r="I29" i="11" l="1"/>
  <c r="I32" i="11"/>
  <c r="F18" i="1"/>
  <c r="G18" i="1" s="1"/>
  <c r="F44" i="1"/>
  <c r="G44" i="1" s="1"/>
  <c r="D368" i="2"/>
  <c r="D367" i="2" s="1"/>
  <c r="D363" i="2" s="1"/>
  <c r="D362" i="2" s="1"/>
  <c r="C43" i="1" s="1"/>
  <c r="F27" i="1"/>
  <c r="G28" i="1"/>
  <c r="F38" i="1"/>
  <c r="G39" i="1"/>
  <c r="G38" i="1" s="1"/>
  <c r="F42" i="1"/>
  <c r="G42" i="1" s="1"/>
  <c r="F43" i="1"/>
  <c r="G43" i="1" s="1"/>
  <c r="H286" i="2"/>
  <c r="F15" i="1" s="1"/>
  <c r="G15" i="1" s="1"/>
  <c r="G21" i="1"/>
  <c r="E27" i="2"/>
  <c r="E49" i="2"/>
  <c r="E94" i="2"/>
  <c r="E276" i="2"/>
  <c r="D179" i="2"/>
  <c r="D17" i="2"/>
  <c r="D236" i="2"/>
  <c r="C16" i="1" s="1"/>
  <c r="D442" i="2"/>
  <c r="E236" i="2"/>
  <c r="D16" i="1" s="1"/>
  <c r="E179" i="2"/>
  <c r="D118" i="2"/>
  <c r="C29" i="1" s="1"/>
  <c r="D94" i="2"/>
  <c r="D149" i="2"/>
  <c r="C30" i="1" s="1"/>
  <c r="E442" i="2"/>
  <c r="D291" i="2"/>
  <c r="D451" i="2"/>
  <c r="E118" i="2"/>
  <c r="E103" i="2"/>
  <c r="D28" i="1" s="1"/>
  <c r="D27" i="1" s="1"/>
  <c r="D26" i="1" s="1"/>
  <c r="E291" i="2"/>
  <c r="E287" i="2" s="1"/>
  <c r="E286" i="2" s="1"/>
  <c r="E17" i="2"/>
  <c r="D35" i="2"/>
  <c r="C39" i="1" s="1"/>
  <c r="C38" i="1" s="1"/>
  <c r="D135" i="2"/>
  <c r="D27" i="2"/>
  <c r="D49" i="2"/>
  <c r="E451" i="2"/>
  <c r="D103" i="2"/>
  <c r="C28" i="1" s="1"/>
  <c r="M260" i="2"/>
  <c r="E35" i="2"/>
  <c r="D39" i="1" s="1"/>
  <c r="D38" i="1" s="1"/>
  <c r="E149" i="2"/>
  <c r="E135" i="2"/>
  <c r="E85" i="2"/>
  <c r="D85" i="2"/>
  <c r="C21" i="1" s="1"/>
  <c r="D43" i="1"/>
  <c r="F456" i="2"/>
  <c r="F452" i="2"/>
  <c r="F447" i="2"/>
  <c r="F443" i="2"/>
  <c r="F435" i="2"/>
  <c r="F434" i="2" s="1"/>
  <c r="F432" i="2"/>
  <c r="F431" i="2" s="1"/>
  <c r="F426" i="2"/>
  <c r="F425" i="2" s="1"/>
  <c r="F421" i="2"/>
  <c r="F420" i="2" s="1"/>
  <c r="F357" i="2"/>
  <c r="F356" i="2" s="1"/>
  <c r="F416" i="2"/>
  <c r="F415" i="2" s="1"/>
  <c r="F317" i="2"/>
  <c r="F302" i="2"/>
  <c r="F301" i="2" s="1"/>
  <c r="F241" i="2"/>
  <c r="F237" i="2"/>
  <c r="F272" i="2"/>
  <c r="F271" i="2" s="1"/>
  <c r="F267" i="2"/>
  <c r="F255" i="2"/>
  <c r="F409" i="2"/>
  <c r="F408" i="2" s="1"/>
  <c r="F45" i="2"/>
  <c r="F39" i="2"/>
  <c r="F36" i="2"/>
  <c r="F188" i="2"/>
  <c r="F182" i="2"/>
  <c r="F180" i="2"/>
  <c r="F130" i="2"/>
  <c r="F128" i="2"/>
  <c r="F123" i="2"/>
  <c r="F119" i="2"/>
  <c r="F114" i="2"/>
  <c r="F112" i="2"/>
  <c r="F107" i="2"/>
  <c r="F104" i="2"/>
  <c r="F99" i="2"/>
  <c r="F95" i="2"/>
  <c r="F90" i="2"/>
  <c r="F86" i="2"/>
  <c r="F405" i="2"/>
  <c r="F404" i="2" s="1"/>
  <c r="F163" i="2"/>
  <c r="F162" i="2" s="1"/>
  <c r="F160" i="2"/>
  <c r="F154" i="2"/>
  <c r="F150" i="2"/>
  <c r="F260" i="2"/>
  <c r="F259" i="2" s="1"/>
  <c r="F168" i="2"/>
  <c r="F145" i="2"/>
  <c r="F174" i="2"/>
  <c r="F398" i="2"/>
  <c r="F397" i="2" s="1"/>
  <c r="F391" i="2"/>
  <c r="F390" i="2" s="1"/>
  <c r="F385" i="2"/>
  <c r="F384" i="2" s="1"/>
  <c r="F378" i="2"/>
  <c r="F377" i="2" s="1"/>
  <c r="F373" i="2"/>
  <c r="F284" i="2"/>
  <c r="F280" i="2"/>
  <c r="F277" i="2"/>
  <c r="F231" i="2"/>
  <c r="F225" i="2"/>
  <c r="F218" i="2"/>
  <c r="F209" i="2"/>
  <c r="F208" i="2" s="1"/>
  <c r="F204" i="2"/>
  <c r="F203" i="2" s="1"/>
  <c r="F196" i="2"/>
  <c r="F195" i="2" s="1"/>
  <c r="F249" i="2"/>
  <c r="F248" i="2" s="1"/>
  <c r="F140" i="2"/>
  <c r="F136" i="2"/>
  <c r="F80" i="2"/>
  <c r="F79" i="2" s="1"/>
  <c r="F297" i="2"/>
  <c r="F293" i="2"/>
  <c r="F344" i="2"/>
  <c r="F343" i="2" s="1"/>
  <c r="F335" i="2"/>
  <c r="F328" i="2"/>
  <c r="F327" i="2" s="1"/>
  <c r="F72" i="2"/>
  <c r="F64" i="2"/>
  <c r="F63" i="2" s="1"/>
  <c r="F31" i="2"/>
  <c r="F28" i="2"/>
  <c r="F23" i="2"/>
  <c r="F18" i="2"/>
  <c r="F54" i="2"/>
  <c r="F50" i="2"/>
  <c r="N107" i="2"/>
  <c r="D18" i="1" l="1"/>
  <c r="C18" i="1"/>
  <c r="H198" i="2"/>
  <c r="D287" i="2"/>
  <c r="D286" i="2" s="1"/>
  <c r="D199" i="2" s="1"/>
  <c r="D198" i="2" s="1"/>
  <c r="C17" i="1" s="1"/>
  <c r="E199" i="2"/>
  <c r="E198" i="2" s="1"/>
  <c r="D17" i="1" s="1"/>
  <c r="G41" i="1"/>
  <c r="F26" i="1"/>
  <c r="G27" i="1"/>
  <c r="G26" i="1" s="1"/>
  <c r="F41" i="1"/>
  <c r="D42" i="1"/>
  <c r="C42" i="1"/>
  <c r="C41" i="1" s="1"/>
  <c r="F17" i="2"/>
  <c r="F144" i="2"/>
  <c r="F94" i="2"/>
  <c r="F49" i="2"/>
  <c r="F103" i="2"/>
  <c r="F118" i="2"/>
  <c r="D21" i="1"/>
  <c r="F71" i="2"/>
  <c r="F292" i="2"/>
  <c r="F167" i="2"/>
  <c r="F266" i="2"/>
  <c r="F296" i="2"/>
  <c r="F217" i="2"/>
  <c r="F372" i="2"/>
  <c r="F368" i="2" s="1"/>
  <c r="F367" i="2" s="1"/>
  <c r="F363" i="2" s="1"/>
  <c r="F362" i="2" s="1"/>
  <c r="F173" i="2"/>
  <c r="F85" i="2"/>
  <c r="F451" i="2"/>
  <c r="F224" i="2"/>
  <c r="F316" i="2"/>
  <c r="F230" i="2"/>
  <c r="F179" i="2"/>
  <c r="F254" i="2"/>
  <c r="F236" i="2"/>
  <c r="F442" i="2"/>
  <c r="F149" i="2"/>
  <c r="F35" i="2"/>
  <c r="F276" i="2"/>
  <c r="F135" i="2"/>
  <c r="F27" i="2"/>
  <c r="M276" i="2"/>
  <c r="M271" i="2"/>
  <c r="M118" i="2"/>
  <c r="K29" i="1" s="1"/>
  <c r="N128" i="2"/>
  <c r="F17" i="1" l="1"/>
  <c r="G17" i="1" s="1"/>
  <c r="G14" i="1" s="1"/>
  <c r="G12" i="1" s="1"/>
  <c r="H190" i="2"/>
  <c r="D191" i="2"/>
  <c r="D190" i="2" s="1"/>
  <c r="F33" i="11" s="1"/>
  <c r="C14" i="1"/>
  <c r="E191" i="2"/>
  <c r="E190" i="2" s="1"/>
  <c r="G33" i="11" s="1"/>
  <c r="D14" i="1"/>
  <c r="D41" i="1"/>
  <c r="F291" i="2"/>
  <c r="F14" i="1" l="1"/>
  <c r="F12" i="1" s="1"/>
  <c r="C35" i="1"/>
  <c r="C27" i="1" s="1"/>
  <c r="C26" i="1" s="1"/>
  <c r="C12" i="1" s="1"/>
  <c r="H460" i="2"/>
  <c r="I31" i="11" s="1"/>
  <c r="D460" i="2"/>
  <c r="F32" i="11" s="1"/>
  <c r="F31" i="11" s="1"/>
  <c r="E460" i="2"/>
  <c r="G32" i="11" s="1"/>
  <c r="G31" i="11" s="1"/>
  <c r="F198" i="2"/>
  <c r="D12" i="1"/>
  <c r="I28" i="11"/>
  <c r="M114" i="2"/>
  <c r="N114" i="2" s="1"/>
  <c r="M451" i="2"/>
  <c r="K44" i="1" s="1"/>
  <c r="M442" i="2"/>
  <c r="M259" i="2"/>
  <c r="N259" i="2" s="1"/>
  <c r="N260" i="2"/>
  <c r="F29" i="11" l="1"/>
  <c r="F28" i="11" s="1"/>
  <c r="F34" i="11" s="1"/>
  <c r="F36" i="11" s="1"/>
  <c r="I34" i="11"/>
  <c r="I36" i="11" s="1"/>
  <c r="F190" i="2"/>
  <c r="G29" i="11"/>
  <c r="G28" i="11" s="1"/>
  <c r="G34" i="11" s="1"/>
  <c r="G36" i="11" s="1"/>
  <c r="N237" i="2"/>
  <c r="L60" i="1" s="1"/>
  <c r="N112" i="2"/>
  <c r="N99" i="2"/>
  <c r="F460" i="2" l="1"/>
  <c r="N317" i="2"/>
  <c r="N316" i="2" s="1"/>
  <c r="M316" i="2"/>
  <c r="N241" i="2"/>
  <c r="M236" i="2"/>
  <c r="K20" i="1" s="1"/>
  <c r="N236" i="2" l="1"/>
  <c r="L20" i="1" s="1"/>
  <c r="L70" i="1"/>
  <c r="M190" i="2"/>
  <c r="N190" i="2"/>
  <c r="M94" i="2"/>
  <c r="N94" i="2" s="1"/>
  <c r="N95" i="2"/>
  <c r="M254" i="2"/>
  <c r="N255" i="2"/>
  <c r="N254" i="2" s="1"/>
  <c r="N280" i="2"/>
  <c r="N276" i="2"/>
  <c r="N344" i="2"/>
  <c r="M343" i="2"/>
  <c r="N343" i="2" s="1"/>
  <c r="N267" i="2"/>
  <c r="M266" i="2"/>
  <c r="M135" i="2"/>
  <c r="N136" i="2"/>
  <c r="N135" i="2" l="1"/>
  <c r="N266" i="2"/>
  <c r="L81" i="1"/>
  <c r="N435" i="2"/>
  <c r="M434" i="2"/>
  <c r="N434" i="2" s="1"/>
  <c r="N432" i="2"/>
  <c r="M431" i="2"/>
  <c r="N431" i="2" s="1"/>
  <c r="M35" i="2"/>
  <c r="N45" i="2"/>
  <c r="L73" i="1" s="1"/>
  <c r="N188" i="2"/>
  <c r="N199" i="2"/>
  <c r="M198" i="2"/>
  <c r="N198" i="2" s="1"/>
  <c r="N196" i="2"/>
  <c r="L80" i="1" s="1"/>
  <c r="M195" i="2"/>
  <c r="N195" i="2" s="1"/>
  <c r="N297" i="2"/>
  <c r="L86" i="1" s="1"/>
  <c r="M296" i="2"/>
  <c r="N296" i="2" s="1"/>
  <c r="N35" i="2" l="1"/>
  <c r="N36" i="2"/>
  <c r="L55" i="1" s="1"/>
  <c r="M291" i="2" l="1"/>
  <c r="M224" i="2" l="1"/>
  <c r="N225" i="2"/>
  <c r="N302" i="2"/>
  <c r="M301" i="2"/>
  <c r="N301" i="2" s="1"/>
  <c r="N368" i="2"/>
  <c r="L89" i="1" s="1"/>
  <c r="M367" i="2"/>
  <c r="N367" i="2" s="1"/>
  <c r="M85" i="2"/>
  <c r="M372" i="2"/>
  <c r="N372" i="2" s="1"/>
  <c r="N373" i="2"/>
  <c r="L90" i="1" s="1"/>
  <c r="N224" i="2" l="1"/>
  <c r="N249" i="2"/>
  <c r="M248" i="2"/>
  <c r="N248" i="2" l="1"/>
  <c r="M179" i="2"/>
  <c r="K35" i="1" s="1"/>
  <c r="M217" i="2"/>
  <c r="M173" i="2"/>
  <c r="M230" i="2"/>
  <c r="M167" i="2"/>
  <c r="N182" i="2" l="1"/>
  <c r="N180" i="2"/>
  <c r="N39" i="2" l="1"/>
  <c r="L64" i="1" s="1"/>
  <c r="N179" i="2"/>
  <c r="L35" i="1" s="1"/>
  <c r="N123" i="2" l="1"/>
  <c r="M203" i="2" l="1"/>
  <c r="M356" i="2" l="1"/>
  <c r="K39" i="1" s="1"/>
  <c r="K38" i="1" s="1"/>
  <c r="M162" i="2"/>
  <c r="M144" i="2"/>
  <c r="K33" i="11" l="1"/>
  <c r="M27" i="2"/>
  <c r="M71" i="2"/>
  <c r="M103" i="2"/>
  <c r="K28" i="1" s="1"/>
  <c r="M49" i="2"/>
  <c r="K17" i="1" s="1"/>
  <c r="M17" i="2"/>
  <c r="K43" i="1" s="1"/>
  <c r="M208" i="2"/>
  <c r="K18" i="1" s="1"/>
  <c r="N90" i="2"/>
  <c r="N54" i="2"/>
  <c r="N356" i="2"/>
  <c r="N150" i="2"/>
  <c r="N144" i="2"/>
  <c r="N230" i="2"/>
  <c r="N217" i="2"/>
  <c r="N203" i="2"/>
  <c r="N140" i="2"/>
  <c r="N71" i="2" l="1"/>
  <c r="K42" i="1"/>
  <c r="K41" i="1" s="1"/>
  <c r="L33" i="11"/>
  <c r="L39" i="1"/>
  <c r="L38" i="1" s="1"/>
  <c r="K14" i="1"/>
  <c r="N118" i="2"/>
  <c r="L29" i="1" s="1"/>
  <c r="N293" i="2"/>
  <c r="N85" i="2"/>
  <c r="N167" i="2"/>
  <c r="N160" i="2"/>
  <c r="L74" i="1" s="1"/>
  <c r="M149" i="2"/>
  <c r="K30" i="1" s="1"/>
  <c r="K27" i="1" s="1"/>
  <c r="K26" i="1" s="1"/>
  <c r="N208" i="2"/>
  <c r="N50" i="2"/>
  <c r="L58" i="1" s="1"/>
  <c r="N72" i="2"/>
  <c r="N357" i="2"/>
  <c r="L87" i="1" s="1"/>
  <c r="L85" i="1" s="1"/>
  <c r="L83" i="1" s="1"/>
  <c r="N86" i="2"/>
  <c r="N209" i="2"/>
  <c r="L59" i="1" s="1"/>
  <c r="N218" i="2"/>
  <c r="N231" i="2"/>
  <c r="N174" i="2"/>
  <c r="N145" i="2"/>
  <c r="N168" i="2"/>
  <c r="L68" i="1" s="1"/>
  <c r="L23" i="1"/>
  <c r="N204" i="2"/>
  <c r="N28" i="2"/>
  <c r="N27" i="2"/>
  <c r="N31" i="2"/>
  <c r="L79" i="1" s="1"/>
  <c r="L78" i="1" s="1"/>
  <c r="N173" i="2"/>
  <c r="L18" i="1" s="1"/>
  <c r="N23" i="2"/>
  <c r="L75" i="1" s="1"/>
  <c r="N18" i="2"/>
  <c r="L66" i="1" l="1"/>
  <c r="L72" i="1"/>
  <c r="L69" i="1"/>
  <c r="L63" i="1"/>
  <c r="K12" i="1"/>
  <c r="K95" i="1" s="1"/>
  <c r="M460" i="2"/>
  <c r="N292" i="2"/>
  <c r="N291" i="2" s="1"/>
  <c r="L42" i="1" s="1"/>
  <c r="N149" i="2"/>
  <c r="L30" i="1" s="1"/>
  <c r="N154" i="2"/>
  <c r="L65" i="1" s="1"/>
  <c r="N119" i="2"/>
  <c r="L56" i="1" s="1"/>
  <c r="L53" i="1" s="1"/>
  <c r="L62" i="1" l="1"/>
  <c r="L51" i="1" s="1"/>
  <c r="L97" i="1" s="1"/>
  <c r="K32" i="11"/>
  <c r="N103" i="2"/>
  <c r="L28" i="1" s="1"/>
  <c r="L27" i="1" s="1"/>
  <c r="L26" i="1" s="1"/>
  <c r="N49" i="2"/>
  <c r="L17" i="1" s="1"/>
  <c r="L14" i="1" s="1"/>
  <c r="K31" i="11" l="1"/>
  <c r="N17" i="2"/>
  <c r="N460" i="2" l="1"/>
  <c r="L32" i="11" s="1"/>
  <c r="L31" i="11" s="1"/>
  <c r="L43" i="1"/>
  <c r="L41" i="1" s="1"/>
  <c r="L12" i="1" s="1"/>
  <c r="L95" i="1" s="1"/>
  <c r="L29" i="11" l="1"/>
  <c r="L28" i="11" s="1"/>
  <c r="L34" i="11" s="1"/>
  <c r="L36" i="11" s="1"/>
  <c r="K29" i="11"/>
  <c r="K28" i="11" l="1"/>
  <c r="K34" i="11" s="1"/>
  <c r="K3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G19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19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19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20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20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20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D50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E50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F50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G50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H50" authorId="0" shapeId="0" xr:uid="{00000000-0006-0000-0200-00000B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I50" authorId="0" shapeId="0" xr:uid="{00000000-0006-0000-0200-00000C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K50" authorId="0" shapeId="0" xr:uid="{00000000-0006-0000-0200-00000D000000}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D53" authorId="0" shapeId="0" xr:uid="{00000000-0006-0000-0200-00000E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E53" authorId="0" shapeId="0" xr:uid="{00000000-0006-0000-0200-00000F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F53" authorId="0" shapeId="0" xr:uid="{00000000-0006-0000-0200-000010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3" authorId="0" shapeId="0" xr:uid="{00000000-0006-0000-0200-000011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H53" authorId="0" shapeId="0" xr:uid="{00000000-0006-0000-0200-000012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3" authorId="0" shapeId="0" xr:uid="{00000000-0006-0000-0200-000013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3" authorId="0" shapeId="0" xr:uid="{00000000-0006-0000-0200-000014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5" authorId="0" shapeId="0" xr:uid="{00000000-0006-0000-0200-000015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5" authorId="0" shapeId="0" xr:uid="{00000000-0006-0000-0200-000016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6" authorId="0" shapeId="0" xr:uid="{00000000-0006-0000-0200-000017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6" authorId="0" shapeId="0" xr:uid="{00000000-0006-0000-0200-000018000000}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</commentList>
</comments>
</file>

<file path=xl/sharedStrings.xml><?xml version="1.0" encoding="utf-8"?>
<sst xmlns="http://schemas.openxmlformats.org/spreadsheetml/2006/main" count="680" uniqueCount="236">
  <si>
    <t>VRSTA PRIHODA</t>
  </si>
  <si>
    <t>PRIHODI POSLOVANJA</t>
  </si>
  <si>
    <t>PRIHODI OD IMOVINE</t>
  </si>
  <si>
    <t>PRIHODI IZ PRORAČUNA</t>
  </si>
  <si>
    <t>O P I S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</si>
  <si>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</si>
  <si>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</si>
  <si>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</si>
  <si>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</si>
  <si>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</si>
  <si>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</si>
  <si>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RASHODI ZA MATERIJAL I ENERGIJU</t>
  </si>
  <si>
    <t>RASHODI ZA USLUGE</t>
  </si>
  <si>
    <t>RASHODI ZA NABAVU NEFINANCIJSKE IMOVINE</t>
  </si>
  <si>
    <t>SVEUKUPNO</t>
  </si>
  <si>
    <t>Prihodi od školske kuhinje</t>
  </si>
  <si>
    <t>Prihodi od produženog boravka</t>
  </si>
  <si>
    <t>Prihodi od kotizacija za Novigradsko proljeće</t>
  </si>
  <si>
    <t>Prihodi od djece za izlete</t>
  </si>
  <si>
    <t>Prihodi od djece za osiguranje</t>
  </si>
  <si>
    <t>Prihodi od glazbene škole</t>
  </si>
  <si>
    <t>DAROVI, NAGRADE, BOŽIĆNICE, REGRES….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</si>
  <si>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</si>
  <si>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</si>
  <si>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</si>
  <si>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</si>
  <si>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</si>
  <si>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</si>
  <si>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</si>
  <si>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</si>
  <si>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</si>
  <si>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</si>
  <si>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</si>
  <si>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</si>
  <si>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KNJIGE U KNJIŽNICAMA</t>
  </si>
  <si>
    <t>PRIHODI PO POSEBNIM PROPISIMA</t>
  </si>
  <si>
    <t>RASHODI ZA NABAVU PROIZV. DUGOTRAJNE IMOVINE</t>
  </si>
  <si>
    <t>PRIHODI UKUPNO</t>
  </si>
  <si>
    <t>PRIHODI OD NEFINANCIJSKE IMOVINE</t>
  </si>
  <si>
    <t>RASHODI UKUPNO</t>
  </si>
  <si>
    <t>RASHODI ZA NEFINANCIJSKU IMOVINU</t>
  </si>
  <si>
    <t>RAZLIKA - VIŠAK / MANJAK</t>
  </si>
  <si>
    <t>VIŠAK / 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</si>
  <si>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</si>
  <si>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</si>
  <si>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</si>
  <si>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</si>
  <si>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A210102</t>
  </si>
  <si>
    <t>Izvori financiranja: Prihodi od županijskog proračuna</t>
  </si>
  <si>
    <t>PROGRAM: REDOVNA DJELATNOST</t>
  </si>
  <si>
    <t>A210101</t>
  </si>
  <si>
    <t>OSTALI NESPOMENUTI RASHODI POSLOVANJA</t>
  </si>
  <si>
    <t>FINANCIJSKI RASHODI</t>
  </si>
  <si>
    <t>OSTALI FINANCIJSKI RASHODI</t>
  </si>
  <si>
    <t>AKTIVNOST: Materijalni rashodi OŠ po stvarnom trošku</t>
  </si>
  <si>
    <t>NAKN. GRAĐ., KUĆANSTVIMA NA TEM. OSIG. I DR. NAK.</t>
  </si>
  <si>
    <t>OSTALE NAKN. GRAĐANIMA I KUĆAN. IZ PRORAČUNA</t>
  </si>
  <si>
    <t>A210201</t>
  </si>
  <si>
    <t>OST. NESPOM. RASHODI POSLOVANJA</t>
  </si>
  <si>
    <t>A230107</t>
  </si>
  <si>
    <t>PLAĆE (BRUTO)</t>
  </si>
  <si>
    <t>PROGRAMI OBRAZOVANJA IZNAD STANDARDA</t>
  </si>
  <si>
    <t>A230110</t>
  </si>
  <si>
    <t>A230119</t>
  </si>
  <si>
    <t>A230122</t>
  </si>
  <si>
    <t>A230124</t>
  </si>
  <si>
    <t>A230106</t>
  </si>
  <si>
    <t>A230115</t>
  </si>
  <si>
    <t>O P Ć I   D I O</t>
  </si>
  <si>
    <t>OSTALI RASHODI ZA  ZAPOSLENE</t>
  </si>
  <si>
    <t>Prihodi od djece zakazalište</t>
  </si>
  <si>
    <t>A230102</t>
  </si>
  <si>
    <t>A230134</t>
  </si>
  <si>
    <t>PROJEKCIJA</t>
  </si>
  <si>
    <t>652 dio</t>
  </si>
  <si>
    <t>POMOĆI IZ INOZ. I OD SUBJ. UNUTAR OPĆEG PRORAČUNA</t>
  </si>
  <si>
    <t>Izvori financiranja: Prihodi od gradskog proračuna (Grad Novigrad)</t>
  </si>
  <si>
    <t>A230104</t>
  </si>
  <si>
    <t>VIŠAK IZ PRETHODNIH GODINA</t>
  </si>
  <si>
    <t>A230199</t>
  </si>
  <si>
    <t>POSTROJENJA I OPREMA</t>
  </si>
  <si>
    <t>P. prorač. korisnicima iz prorač. koji im nije nadležan - FZO</t>
  </si>
  <si>
    <t>PLAĆE ZA REDOVAN RAD</t>
  </si>
  <si>
    <t>A210103</t>
  </si>
  <si>
    <t>AKTIVNOST: Materijalni rashodi OŠ po stvarnom trošku - drugi izvori</t>
  </si>
  <si>
    <t>Ostali prihodi</t>
  </si>
  <si>
    <t>Prih. od prodaje proizv. i roba te pruž.usluga i donacija</t>
  </si>
  <si>
    <t>K240504</t>
  </si>
  <si>
    <t>AKTIVNOST: Opremanje dječjih igrališta</t>
  </si>
  <si>
    <t>Izvori financiranja: Donacije za osnovne škole</t>
  </si>
  <si>
    <t>PROGRAM: OPREMANJE U OSNOVNIM ŠKOLAMA</t>
  </si>
  <si>
    <t>A230184</t>
  </si>
  <si>
    <t>NAKNADE TROŠKOVA OSOBAMA IZVAN RADNOG ODNOSA</t>
  </si>
  <si>
    <t>K240501</t>
  </si>
  <si>
    <t>A230103</t>
  </si>
  <si>
    <t>K240502</t>
  </si>
  <si>
    <t>Izvori financiranja: Agencija za odgoj i obrazovanje</t>
  </si>
  <si>
    <t>A230162</t>
  </si>
  <si>
    <t>A240102</t>
  </si>
  <si>
    <t>AKTIVNOST: Školski namještaj i oprema</t>
  </si>
  <si>
    <t>PROGRAM: INVESTICIJSKO ODRŽAVANJE OŠ</t>
  </si>
  <si>
    <t>A240101</t>
  </si>
  <si>
    <t>AKTIVNOST: Investicijsko održavanje OŠ - minimalni standard</t>
  </si>
  <si>
    <t>Prihodi od djece za izlete i kazalište</t>
  </si>
  <si>
    <t>A230127</t>
  </si>
  <si>
    <t>NAKNADE TROŠK. OSOBAMA IZVAN RADNOG ODNOSA</t>
  </si>
  <si>
    <t>UKUPNO RASHODI</t>
  </si>
  <si>
    <t>Izvor financiranja: Grad Novigrad za prorač. korisnike</t>
  </si>
  <si>
    <t>Izvor financiranja: MZO za prorač. korisnike</t>
  </si>
  <si>
    <t>Osnovna škola – Scuola elementare RIVARELA</t>
  </si>
  <si>
    <t>Emonijska  4, 52466 Novigrad – Cittanova</t>
  </si>
  <si>
    <t>Email: ured@os-rivarela-novigrad.skole.hr</t>
  </si>
  <si>
    <t>Tel: +385(0) 52 757 005 / Fax: +385(0) 52 757 218</t>
  </si>
  <si>
    <t>OIB: 27267656235    MB: 03036413</t>
  </si>
  <si>
    <t>IBAN: HR95 2380 0061 1200 0284 3</t>
  </si>
  <si>
    <t>P O S E B N I   D I O</t>
  </si>
  <si>
    <t>Tekuće pomoći temeljem prijenosa EU sredstava</t>
  </si>
  <si>
    <t>Izvori financiranja: MZO za proračunske korisnike</t>
  </si>
  <si>
    <t>A230116</t>
  </si>
  <si>
    <t>Izvori financiranja: Decentralizirana sredstva za kapitalno za OŠ</t>
  </si>
  <si>
    <t>NEPROIZVEDENA DUGOTRAJNA IMOVINA</t>
  </si>
  <si>
    <t>NEMATERIJALNA IMOVINA</t>
  </si>
  <si>
    <t>A230148</t>
  </si>
  <si>
    <t>NAKNADE GRAĐANIMA I KUĆANSTVIMA</t>
  </si>
  <si>
    <t>A230204</t>
  </si>
  <si>
    <t>AKTIVNOST: Provedba kurikuluma</t>
  </si>
  <si>
    <t>RASPOLOŽIV VIŠAK</t>
  </si>
  <si>
    <t>A230163</t>
  </si>
  <si>
    <t>PLAN 2021</t>
  </si>
  <si>
    <t>A230168</t>
  </si>
  <si>
    <t>A230135</t>
  </si>
  <si>
    <t>A230203</t>
  </si>
  <si>
    <t>Plan 2021.g.</t>
  </si>
  <si>
    <t>1. izmjene</t>
  </si>
  <si>
    <t>AKTIVNOST: Pomoćnici u nastavi - MOZAIK 3</t>
  </si>
  <si>
    <t>Decentralizirana sred. za kapitalno za osn. škole</t>
  </si>
  <si>
    <t>A240301</t>
  </si>
  <si>
    <t>RASH. ZA DOD. ULAGANJA NA NEFIN. IMOVINI</t>
  </si>
  <si>
    <t>DOD. ULAGANJA NA GRAĐEVINSKIM OBJEKTIMA</t>
  </si>
  <si>
    <t>A230164</t>
  </si>
  <si>
    <t>Izvori financiranja: Nenamjenski prihodi i primici</t>
  </si>
  <si>
    <t>PLAN 2022</t>
  </si>
  <si>
    <t>PLANA 2024</t>
  </si>
  <si>
    <t>Pomoći od međunar. org. te institucija i tjela EU</t>
  </si>
  <si>
    <t>A230138</t>
  </si>
  <si>
    <t>A230202</t>
  </si>
  <si>
    <t>FINANCIJSKI PLAN ZA 2023. GODINU</t>
  </si>
  <si>
    <t>I PROJEKCIJA PLANA ZA 2024. I 2025. GODINU</t>
  </si>
  <si>
    <t>PLANA 2025</t>
  </si>
  <si>
    <t>PLAN 2023</t>
  </si>
  <si>
    <t>KN</t>
  </si>
  <si>
    <t>EUR</t>
  </si>
  <si>
    <t>izvršenje</t>
  </si>
  <si>
    <t>OSTALI PRIHODI</t>
  </si>
  <si>
    <t>SAŽETAK RAČUNA PRIHODA I RASHODA</t>
  </si>
  <si>
    <t xml:space="preserve"> I PROJEKCIJA PLANA ZA 2024. I 2025. GODINU</t>
  </si>
  <si>
    <t>PLAN RASHODA I IZDATAKA</t>
  </si>
  <si>
    <t>A210104</t>
  </si>
  <si>
    <t>Plaće i drugi rashodi za zaposlenike osnovnih škola</t>
  </si>
  <si>
    <t>ŠIFRA</t>
  </si>
  <si>
    <t>Redovna djelatnost osnovnih škola - minimalni standard</t>
  </si>
  <si>
    <t>Ministarstvo znanosti i obrazovanja za prorač. korisnike</t>
  </si>
  <si>
    <t>Decentralizirana sredstva za osnovne škole</t>
  </si>
  <si>
    <t>Materijalni rashodi OŠ po kriterijima</t>
  </si>
  <si>
    <t>Materijalni rashodi OŠ po stvarnom trošku</t>
  </si>
  <si>
    <t>Materijalni rashodi OŠ po stvarnom trošku - drugi izvori</t>
  </si>
  <si>
    <t>Vlastiti prihodi osnovnih škola</t>
  </si>
  <si>
    <t>Redovna djelatnost osnovnih škola - iznad standarda</t>
  </si>
  <si>
    <t>Materijalni rashodi OŠ po stvarnom trošku iznad standarda</t>
  </si>
  <si>
    <t>Nenamjenski prihodi i primici</t>
  </si>
  <si>
    <t>Programi obrazovanja iznad standarda</t>
  </si>
  <si>
    <t>Županijska natjecanja</t>
  </si>
  <si>
    <t>Pomoćnici u nastavi</t>
  </si>
  <si>
    <t>Grad Novigrad za proračunske korisnike</t>
  </si>
  <si>
    <t>Školska kuhinja</t>
  </si>
  <si>
    <t>Produženi boravak</t>
  </si>
  <si>
    <t>Prihodi za posebne namjene za osnovne škole</t>
  </si>
  <si>
    <t>Novigradsko proljeće</t>
  </si>
  <si>
    <t>Agencija za odgoj i obrazovanje za prorač. Korisnike</t>
  </si>
  <si>
    <t>Ostali programi i projekti</t>
  </si>
  <si>
    <t>Školski list, časopisi i knjige</t>
  </si>
  <si>
    <t>Nagrade za učenike</t>
  </si>
  <si>
    <t>Psiholog</t>
  </si>
  <si>
    <t>Kvalitetna nastava</t>
  </si>
  <si>
    <t>Međunarodna razmjena</t>
  </si>
  <si>
    <t>Školski preventivni programi</t>
  </si>
  <si>
    <t>Ostale institucije za osnovne škole</t>
  </si>
  <si>
    <t>Školsko sportsko natjecanje</t>
  </si>
  <si>
    <t>Smotre, radionice i manifestacije</t>
  </si>
  <si>
    <t>Pomoćnici u nastavi - MOZAIK 3</t>
  </si>
  <si>
    <t>Financiranje učenika s posebnim potrebama</t>
  </si>
  <si>
    <t>Ministarstvo znanoti i obrazovanja za prorač. korisnike</t>
  </si>
  <si>
    <t>Agencija za odgoj i obrazovanje za prorač. korisnike</t>
  </si>
  <si>
    <t>Županijsko stručno vijeće ravnatelja</t>
  </si>
  <si>
    <t>Izleti i terenska nastava</t>
  </si>
  <si>
    <t>Obilježavanje godišnjica škole</t>
  </si>
  <si>
    <t>EU projekti kod proračunskih korisnika</t>
  </si>
  <si>
    <t>Europski socijalni fond</t>
  </si>
  <si>
    <t>Zavičajna nastava</t>
  </si>
  <si>
    <t>Školska shema</t>
  </si>
  <si>
    <t>Građanski odgoj</t>
  </si>
  <si>
    <t>Medni dani</t>
  </si>
  <si>
    <t>Ministarsvo poljoprivrede za proračunske korisnike</t>
  </si>
  <si>
    <t>Investicijsko održavanje osnovnih škola</t>
  </si>
  <si>
    <t>Investicijsko održavanje OŠ - iznad standarda</t>
  </si>
  <si>
    <t>Opremanje u osnovnim školama</t>
  </si>
  <si>
    <t>Školski namještaj i oprema</t>
  </si>
  <si>
    <t>Opremanje knjižnica</t>
  </si>
  <si>
    <t>Projektna dokumentacija osnovnih škola</t>
  </si>
  <si>
    <t>Kapitalna ulaganja u osnovne škole</t>
  </si>
  <si>
    <t>Strukturni fondovi EU</t>
  </si>
  <si>
    <t>Ministarstva i državne ustanove za proračunske korisnike</t>
  </si>
  <si>
    <t>Gradovi i općine za proračunske korisnike</t>
  </si>
  <si>
    <t>Ostale institucije za proračunske korisnike</t>
  </si>
  <si>
    <t>Prihodi za posebne namjene za proračunske korisnike</t>
  </si>
  <si>
    <t>Vlastiti prihodi proračunskog korisnika</t>
  </si>
  <si>
    <t>Decentralizirana sredstva</t>
  </si>
  <si>
    <t>Europska unija</t>
  </si>
  <si>
    <t>RAČUN PRIHODA I RASHODA</t>
  </si>
  <si>
    <t>UKUPNI PRIHODI</t>
  </si>
  <si>
    <t>UKUPNI RASHODI</t>
  </si>
  <si>
    <t>MOZAIK 5</t>
  </si>
  <si>
    <t>RASHODI (0912 - OSNOVNO OBRAZOVANJE)</t>
  </si>
  <si>
    <t>T921101</t>
  </si>
  <si>
    <t>Provedba projekta MOZAIK 5</t>
  </si>
  <si>
    <t>izvršenje 1-6</t>
  </si>
  <si>
    <t>A230208</t>
  </si>
  <si>
    <t>Prehrana za učenike u OŠ</t>
  </si>
  <si>
    <t>KAPITALNA ULAGANJA U OŠ</t>
  </si>
  <si>
    <t>Projektna dokumentacija OŠ</t>
  </si>
  <si>
    <t>Decentralizirana sredstva za kapitalno za OŠ</t>
  </si>
  <si>
    <t>DODATNA ULAGANJA U NEFINANCIJSKU IMOVINU</t>
  </si>
  <si>
    <t>Izvršenje 1.-6. mj. 2023.g.</t>
  </si>
  <si>
    <t>Novigrad, 26. srpnja 2023.</t>
  </si>
  <si>
    <t>KLASA: 400-02/22-01/02</t>
  </si>
  <si>
    <t>URBROJ: 2105-4-14-22-3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</si>
</sst>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\ _K_n_-;\-* #,##0.00\ _K_n_-;_-* &quot;-&quot;??\ _K_n_-;_-@_-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595959"/>
      <name val="Calibri"/>
      <family val="2"/>
      <charset val="238"/>
    </font>
    <font>
      <sz val="10"/>
      <color rgb="FF59595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8" applyNumberFormat="0" applyFill="0" applyAlignment="0" applyProtection="0"/>
    <xf numFmtId="0" fontId="21" fillId="23" borderId="0" applyNumberFormat="0" applyBorder="0" applyAlignment="0" applyProtection="0"/>
    <xf numFmtId="0" fontId="1" fillId="20" borderId="1" applyNumberFormat="0" applyFont="0" applyAlignment="0" applyProtection="0"/>
    <xf numFmtId="0" fontId="22" fillId="21" borderId="7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4" fontId="5" fillId="0" borderId="10" xfId="0" applyNumberFormat="1" applyFont="1" applyFill="1" applyBorder="1"/>
    <xf numFmtId="0" fontId="8" fillId="0" borderId="0" xfId="0" applyFont="1"/>
    <xf numFmtId="164" fontId="0" fillId="0" borderId="0" xfId="43" applyFont="1"/>
    <xf numFmtId="164" fontId="8" fillId="0" borderId="0" xfId="43" applyFont="1"/>
    <xf numFmtId="0" fontId="5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left"/>
    </xf>
    <xf numFmtId="0" fontId="4" fillId="24" borderId="10" xfId="0" applyFont="1" applyFill="1" applyBorder="1"/>
    <xf numFmtId="4" fontId="4" fillId="24" borderId="10" xfId="0" applyNumberFormat="1" applyFont="1" applyFill="1" applyBorder="1"/>
    <xf numFmtId="4" fontId="4" fillId="0" borderId="15" xfId="0" applyNumberFormat="1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Fill="1" applyBorder="1"/>
    <xf numFmtId="0" fontId="26" fillId="0" borderId="0" xfId="0" applyFont="1"/>
    <xf numFmtId="0" fontId="26" fillId="0" borderId="11" xfId="0" applyFont="1" applyBorder="1"/>
    <xf numFmtId="10" fontId="5" fillId="0" borderId="0" xfId="39" applyNumberFormat="1" applyFont="1"/>
    <xf numFmtId="10" fontId="5" fillId="0" borderId="0" xfId="39" applyNumberFormat="1" applyFont="1" applyFill="1" applyBorder="1"/>
    <xf numFmtId="10" fontId="5" fillId="0" borderId="0" xfId="39" applyNumberFormat="1" applyFont="1" applyFill="1"/>
    <xf numFmtId="4" fontId="4" fillId="0" borderId="0" xfId="0" applyNumberFormat="1" applyFont="1" applyBorder="1" applyAlignment="1">
      <alignment horizontal="center" vertical="center" wrapText="1"/>
    </xf>
    <xf numFmtId="4" fontId="4" fillId="24" borderId="12" xfId="0" applyNumberFormat="1" applyFont="1" applyFill="1" applyBorder="1"/>
    <xf numFmtId="4" fontId="4" fillId="24" borderId="16" xfId="0" applyNumberFormat="1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Fill="1" applyBorder="1"/>
    <xf numFmtId="4" fontId="5" fillId="0" borderId="10" xfId="0" applyNumberFormat="1" applyFont="1" applyBorder="1"/>
    <xf numFmtId="10" fontId="4" fillId="0" borderId="0" xfId="39" applyNumberFormat="1" applyFont="1" applyAlignment="1">
      <alignment horizontal="center"/>
    </xf>
    <xf numFmtId="4" fontId="5" fillId="0" borderId="13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/>
    </xf>
    <xf numFmtId="0" fontId="28" fillId="0" borderId="0" xfId="0" applyFont="1"/>
    <xf numFmtId="0" fontId="1" fillId="0" borderId="0" xfId="0" applyFont="1"/>
    <xf numFmtId="0" fontId="29" fillId="0" borderId="0" xfId="0" applyFont="1"/>
    <xf numFmtId="4" fontId="31" fillId="0" borderId="0" xfId="0" applyNumberFormat="1" applyFont="1"/>
    <xf numFmtId="4" fontId="31" fillId="0" borderId="0" xfId="0" applyNumberFormat="1" applyFont="1" applyBorder="1" applyAlignment="1">
      <alignment horizontal="center" vertical="center" wrapText="1"/>
    </xf>
    <xf numFmtId="0" fontId="30" fillId="0" borderId="0" xfId="0" applyFont="1"/>
    <xf numFmtId="4" fontId="30" fillId="0" borderId="0" xfId="0" applyNumberFormat="1" applyFont="1"/>
    <xf numFmtId="0" fontId="31" fillId="0" borderId="0" xfId="0" applyFont="1"/>
    <xf numFmtId="0" fontId="30" fillId="25" borderId="0" xfId="0" applyFont="1" applyFill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left"/>
    </xf>
    <xf numFmtId="0" fontId="31" fillId="24" borderId="10" xfId="0" applyFont="1" applyFill="1" applyBorder="1" applyAlignment="1">
      <alignment horizontal="left"/>
    </xf>
    <xf numFmtId="0" fontId="31" fillId="24" borderId="10" xfId="0" applyFont="1" applyFill="1" applyBorder="1"/>
    <xf numFmtId="0" fontId="31" fillId="0" borderId="10" xfId="0" applyFont="1" applyBorder="1" applyAlignment="1">
      <alignment horizontal="left"/>
    </xf>
    <xf numFmtId="0" fontId="31" fillId="0" borderId="10" xfId="0" applyFont="1" applyBorder="1"/>
    <xf numFmtId="0" fontId="30" fillId="0" borderId="10" xfId="0" applyFont="1" applyBorder="1" applyAlignment="1">
      <alignment horizontal="left"/>
    </xf>
    <xf numFmtId="0" fontId="30" fillId="0" borderId="10" xfId="0" applyFont="1" applyBorder="1"/>
    <xf numFmtId="0" fontId="30" fillId="0" borderId="0" xfId="0" applyFont="1" applyAlignment="1">
      <alignment horizontal="left"/>
    </xf>
    <xf numFmtId="0" fontId="31" fillId="0" borderId="18" xfId="0" applyFont="1" applyFill="1" applyBorder="1" applyAlignment="1">
      <alignment horizontal="left"/>
    </xf>
    <xf numFmtId="0" fontId="30" fillId="0" borderId="18" xfId="0" applyFont="1" applyFill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17" xfId="0" applyFont="1" applyBorder="1" applyAlignment="1">
      <alignment horizontal="left"/>
    </xf>
    <xf numFmtId="0" fontId="30" fillId="0" borderId="17" xfId="0" applyFont="1" applyBorder="1"/>
    <xf numFmtId="0" fontId="31" fillId="26" borderId="10" xfId="0" applyFont="1" applyFill="1" applyBorder="1" applyAlignment="1">
      <alignment horizontal="left"/>
    </xf>
    <xf numFmtId="0" fontId="31" fillId="26" borderId="10" xfId="0" applyFont="1" applyFill="1" applyBorder="1"/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30" fillId="0" borderId="10" xfId="0" applyFont="1" applyFill="1" applyBorder="1" applyAlignment="1">
      <alignment horizontal="left"/>
    </xf>
    <xf numFmtId="0" fontId="30" fillId="0" borderId="10" xfId="0" applyFont="1" applyFill="1" applyBorder="1"/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/>
    <xf numFmtId="4" fontId="30" fillId="25" borderId="0" xfId="0" applyNumberFormat="1" applyFont="1" applyFill="1"/>
    <xf numFmtId="0" fontId="31" fillId="0" borderId="14" xfId="0" applyFont="1" applyBorder="1"/>
    <xf numFmtId="4" fontId="4" fillId="0" borderId="10" xfId="0" applyNumberFormat="1" applyFont="1" applyFill="1" applyBorder="1"/>
    <xf numFmtId="4" fontId="5" fillId="0" borderId="0" xfId="0" applyNumberFormat="1" applyFont="1" applyBorder="1"/>
    <xf numFmtId="4" fontId="4" fillId="0" borderId="10" xfId="0" applyNumberFormat="1" applyFont="1" applyBorder="1"/>
    <xf numFmtId="4" fontId="5" fillId="0" borderId="17" xfId="0" applyNumberFormat="1" applyFont="1" applyBorder="1"/>
    <xf numFmtId="4" fontId="4" fillId="0" borderId="0" xfId="0" applyNumberFormat="1" applyFont="1" applyBorder="1"/>
    <xf numFmtId="4" fontId="4" fillId="26" borderId="10" xfId="0" applyNumberFormat="1" applyFont="1" applyFill="1" applyBorder="1"/>
    <xf numFmtId="0" fontId="31" fillId="0" borderId="0" xfId="0" applyFont="1" applyAlignment="1">
      <alignment horizontal="center"/>
    </xf>
    <xf numFmtId="4" fontId="26" fillId="0" borderId="10" xfId="0" applyNumberFormat="1" applyFont="1" applyBorder="1"/>
    <xf numFmtId="4" fontId="26" fillId="0" borderId="10" xfId="0" applyNumberFormat="1" applyFont="1" applyFill="1" applyBorder="1"/>
    <xf numFmtId="4" fontId="33" fillId="24" borderId="10" xfId="0" applyNumberFormat="1" applyFont="1" applyFill="1" applyBorder="1"/>
    <xf numFmtId="4" fontId="33" fillId="0" borderId="10" xfId="0" applyNumberFormat="1" applyFont="1" applyFill="1" applyBorder="1"/>
    <xf numFmtId="4" fontId="33" fillId="0" borderId="0" xfId="0" applyNumberFormat="1" applyFont="1" applyFill="1" applyBorder="1"/>
    <xf numFmtId="0" fontId="5" fillId="0" borderId="0" xfId="0" applyFont="1" applyFill="1" applyBorder="1"/>
    <xf numFmtId="4" fontId="26" fillId="0" borderId="0" xfId="0" applyNumberFormat="1" applyFont="1" applyFill="1" applyBorder="1"/>
    <xf numFmtId="4" fontId="5" fillId="0" borderId="11" xfId="0" applyNumberFormat="1" applyFont="1" applyFill="1" applyBorder="1"/>
    <xf numFmtId="4" fontId="5" fillId="0" borderId="11" xfId="0" applyNumberFormat="1" applyFont="1" applyBorder="1"/>
    <xf numFmtId="4" fontId="5" fillId="0" borderId="19" xfId="0" applyNumberFormat="1" applyFont="1" applyFill="1" applyBorder="1"/>
    <xf numFmtId="164" fontId="2" fillId="0" borderId="0" xfId="43" applyFont="1"/>
    <xf numFmtId="0" fontId="32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/>
    <xf numFmtId="164" fontId="3" fillId="0" borderId="0" xfId="43" applyFont="1" applyAlignment="1">
      <alignment horizontal="center"/>
    </xf>
    <xf numFmtId="164" fontId="4" fillId="0" borderId="0" xfId="43" applyFont="1"/>
    <xf numFmtId="164" fontId="5" fillId="0" borderId="0" xfId="43" applyFont="1"/>
    <xf numFmtId="164" fontId="5" fillId="0" borderId="0" xfId="43" applyFont="1" applyFill="1"/>
    <xf numFmtId="164" fontId="26" fillId="0" borderId="0" xfId="43" applyFont="1"/>
    <xf numFmtId="164" fontId="5" fillId="0" borderId="0" xfId="0" applyNumberFormat="1" applyFont="1" applyFill="1"/>
    <xf numFmtId="164" fontId="5" fillId="0" borderId="0" xfId="0" applyNumberFormat="1" applyFont="1"/>
    <xf numFmtId="0" fontId="31" fillId="0" borderId="0" xfId="0" applyFont="1" applyAlignment="1">
      <alignment horizontal="left"/>
    </xf>
    <xf numFmtId="4" fontId="26" fillId="0" borderId="0" xfId="0" applyNumberFormat="1" applyFont="1" applyBorder="1"/>
    <xf numFmtId="0" fontId="31" fillId="0" borderId="0" xfId="0" quotePrefix="1" applyFont="1" applyAlignment="1">
      <alignment horizontal="left"/>
    </xf>
    <xf numFmtId="0" fontId="4" fillId="0" borderId="0" xfId="0" applyFont="1" applyFill="1" applyBorder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4" fontId="5" fillId="0" borderId="0" xfId="39" applyNumberFormat="1" applyFont="1"/>
    <xf numFmtId="4" fontId="5" fillId="0" borderId="0" xfId="39" applyNumberFormat="1" applyFont="1" applyFill="1" applyBorder="1"/>
    <xf numFmtId="4" fontId="5" fillId="0" borderId="0" xfId="39" applyNumberFormat="1" applyFont="1" applyFill="1"/>
    <xf numFmtId="4" fontId="31" fillId="0" borderId="10" xfId="0" applyNumberFormat="1" applyFont="1" applyBorder="1"/>
    <xf numFmtId="4" fontId="31" fillId="24" borderId="10" xfId="0" applyNumberFormat="1" applyFont="1" applyFill="1" applyBorder="1"/>
    <xf numFmtId="4" fontId="30" fillId="0" borderId="10" xfId="0" applyNumberFormat="1" applyFont="1" applyBorder="1"/>
    <xf numFmtId="0" fontId="5" fillId="24" borderId="10" xfId="0" applyFont="1" applyFill="1" applyBorder="1"/>
    <xf numFmtId="4" fontId="31" fillId="0" borderId="10" xfId="0" applyNumberFormat="1" applyFont="1" applyFill="1" applyBorder="1"/>
    <xf numFmtId="4" fontId="30" fillId="0" borderId="10" xfId="0" applyNumberFormat="1" applyFont="1" applyFill="1" applyBorder="1"/>
    <xf numFmtId="0" fontId="30" fillId="0" borderId="0" xfId="0" applyFont="1" applyFill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164" fontId="31" fillId="0" borderId="0" xfId="43" applyFont="1"/>
    <xf numFmtId="164" fontId="30" fillId="0" borderId="0" xfId="43" applyFont="1"/>
    <xf numFmtId="43" fontId="30" fillId="0" borderId="0" xfId="0" applyNumberFormat="1" applyFont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4" fontId="4" fillId="24" borderId="0" xfId="0" applyNumberFormat="1" applyFont="1" applyFill="1" applyBorder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4" fontId="30" fillId="0" borderId="0" xfId="0" applyNumberFormat="1" applyFont="1" applyFill="1" applyBorder="1"/>
    <xf numFmtId="43" fontId="5" fillId="0" borderId="0" xfId="0" applyNumberFormat="1" applyFont="1"/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4" fontId="31" fillId="0" borderId="0" xfId="0" applyNumberFormat="1" applyFont="1" applyBorder="1"/>
    <xf numFmtId="0" fontId="4" fillId="0" borderId="0" xfId="0" quotePrefix="1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30" fillId="0" borderId="0" xfId="0" applyNumberFormat="1" applyFont="1"/>
    <xf numFmtId="164" fontId="30" fillId="0" borderId="0" xfId="0" applyNumberFormat="1" applyFont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o" xfId="0" builtinId="0"/>
    <cellStyle name="Note" xfId="37" xr:uid="{00000000-0005-0000-0000-000025000000}"/>
    <cellStyle name="Obično 2" xfId="44" xr:uid="{00000000-0005-0000-0000-000026000000}"/>
    <cellStyle name="Obično 3" xfId="45" xr:uid="{00000000-0005-0000-0000-000027000000}"/>
    <cellStyle name="Output" xfId="38" xr:uid="{00000000-0005-0000-0000-000028000000}"/>
    <cellStyle name="Postotak" xfId="39" builtinId="5"/>
    <cellStyle name="Title" xfId="40" xr:uid="{00000000-0005-0000-0000-00002A000000}"/>
    <cellStyle name="Total" xfId="41" xr:uid="{00000000-0005-0000-0000-00002B000000}"/>
    <cellStyle name="Warning Text" xfId="42" xr:uid="{00000000-0005-0000-0000-00002C000000}"/>
    <cellStyle name="Zarez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316865</xdr:colOff>
      <xdr:row>5</xdr:row>
      <xdr:rowOff>104775</xdr:rowOff>
    </xdr:to>
    <xdr:pic>
      <xdr:nvPicPr>
        <xdr:cNvPr id="2" name="Slika 1" descr="C:\Users\Korisnik\Desktop\os_Rivarela_logo_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38125" y="85725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workbookViewId="0">
      <selection activeCell="A10" sqref="A10"/>
    </sheetView>
  </sheetViews>
  <sheetFormatPr defaultRowHeight="12.75" x14ac:dyDescent="0.2"/>
  <cols>
    <col min="1" max="1" width="3.5703125" customWidth="1"/>
    <col min="6" max="7" width="17.7109375" hidden="1" customWidth="1"/>
    <col min="8" max="8" width="19" hidden="1" customWidth="1"/>
    <col min="9" max="10" width="17.7109375" customWidth="1"/>
    <col min="11" max="12" width="17.7109375" hidden="1" customWidth="1"/>
  </cols>
  <sheetData>
    <row r="1" spans="1:12" ht="15.75" customHeight="1" x14ac:dyDescent="0.2">
      <c r="E1" s="45" t="s">
        <v>109</v>
      </c>
    </row>
    <row r="2" spans="1:12" ht="15.75" customHeight="1" x14ac:dyDescent="0.2">
      <c r="E2" s="45" t="s">
        <v>110</v>
      </c>
    </row>
    <row r="3" spans="1:12" ht="15.75" customHeight="1" x14ac:dyDescent="0.2">
      <c r="E3" s="45" t="s">
        <v>111</v>
      </c>
    </row>
    <row r="4" spans="1:12" ht="15.75" customHeight="1" x14ac:dyDescent="0.2">
      <c r="E4" s="45" t="s">
        <v>112</v>
      </c>
    </row>
    <row r="5" spans="1:12" ht="15.75" customHeight="1" x14ac:dyDescent="0.2">
      <c r="E5" s="45" t="s">
        <v>113</v>
      </c>
    </row>
    <row r="6" spans="1:12" ht="15.75" customHeight="1" x14ac:dyDescent="0.2">
      <c r="E6" s="45" t="s">
        <v>114</v>
      </c>
    </row>
    <row r="7" spans="1:12" x14ac:dyDescent="0.2">
      <c r="E7" s="43"/>
    </row>
    <row r="9" spans="1:12" x14ac:dyDescent="0.2">
      <c r="A9" s="44" t="s">
        <v>234</v>
      </c>
      <c r="B9" s="44"/>
      <c r="C9" s="44"/>
    </row>
    <row r="10" spans="1:12" x14ac:dyDescent="0.2">
      <c r="A10" s="44" t="s">
        <v>235</v>
      </c>
      <c r="B10" s="44"/>
      <c r="C10" s="44"/>
    </row>
    <row r="11" spans="1:12" x14ac:dyDescent="0.2">
      <c r="A11" s="44" t="s">
        <v>233</v>
      </c>
      <c r="B11" s="44"/>
      <c r="C11" s="44"/>
    </row>
    <row r="15" spans="1:12" ht="20.25" x14ac:dyDescent="0.3">
      <c r="A15" s="146" t="s">
        <v>146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20.25" x14ac:dyDescent="0.3">
      <c r="A16" s="146" t="s">
        <v>147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1:12" ht="20.25" x14ac:dyDescent="0.3">
      <c r="A17" s="146" t="s">
        <v>232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spans="1:12" ht="20.25" x14ac:dyDescent="0.3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 s="14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0.25" customHeight="1" x14ac:dyDescent="0.3">
      <c r="A20" s="146" t="s">
        <v>68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spans="1:12" ht="20.25" x14ac:dyDescent="0.3">
      <c r="A21" s="146" t="s">
        <v>154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</row>
    <row r="22" spans="1:12" ht="20.25" x14ac:dyDescent="0.3">
      <c r="A22" s="112"/>
      <c r="B22" s="112"/>
      <c r="C22" s="112"/>
      <c r="D22" s="112"/>
      <c r="E22" s="112"/>
      <c r="F22" s="112"/>
      <c r="G22" s="112"/>
      <c r="H22" s="125"/>
      <c r="I22" s="112"/>
      <c r="J22" s="131"/>
      <c r="K22" s="112"/>
      <c r="L22" s="112"/>
    </row>
    <row r="24" spans="1:12" s="4" customFormat="1" ht="15" x14ac:dyDescent="0.25">
      <c r="F24" s="37" t="s">
        <v>132</v>
      </c>
      <c r="G24" s="37" t="s">
        <v>132</v>
      </c>
      <c r="H24" s="29" t="s">
        <v>149</v>
      </c>
      <c r="I24" s="29" t="s">
        <v>149</v>
      </c>
      <c r="J24" s="29" t="s">
        <v>149</v>
      </c>
      <c r="K24" s="32" t="s">
        <v>73</v>
      </c>
      <c r="L24" s="32" t="s">
        <v>73</v>
      </c>
    </row>
    <row r="25" spans="1:12" s="4" customFormat="1" ht="15" x14ac:dyDescent="0.25">
      <c r="F25" s="37"/>
      <c r="G25" s="37" t="s">
        <v>133</v>
      </c>
      <c r="H25" s="37"/>
      <c r="I25" s="29"/>
      <c r="J25" s="86" t="s">
        <v>225</v>
      </c>
      <c r="K25" s="29" t="s">
        <v>142</v>
      </c>
      <c r="L25" s="29" t="s">
        <v>148</v>
      </c>
    </row>
    <row r="26" spans="1:12" s="4" customFormat="1" ht="15" x14ac:dyDescent="0.25">
      <c r="F26" s="24"/>
      <c r="G26" s="24"/>
      <c r="H26" s="32" t="s">
        <v>150</v>
      </c>
      <c r="I26" s="35" t="s">
        <v>151</v>
      </c>
      <c r="J26" s="29" t="s">
        <v>151</v>
      </c>
      <c r="K26" s="35" t="s">
        <v>151</v>
      </c>
      <c r="L26" s="35" t="s">
        <v>151</v>
      </c>
    </row>
    <row r="27" spans="1:12" s="4" customFormat="1" ht="7.5" customHeight="1" x14ac:dyDescent="0.25">
      <c r="F27" s="24"/>
      <c r="G27" s="24"/>
      <c r="H27" s="24"/>
      <c r="I27" s="35"/>
      <c r="J27" s="35"/>
      <c r="K27" s="35"/>
      <c r="L27" s="35"/>
    </row>
    <row r="28" spans="1:12" s="4" customFormat="1" ht="14.25" x14ac:dyDescent="0.2">
      <c r="A28" s="4" t="s">
        <v>22</v>
      </c>
      <c r="B28" s="4" t="s">
        <v>37</v>
      </c>
      <c r="F28" s="107" t="e">
        <f t="shared" ref="F28:L28" si="0">SUM(F29:F30)</f>
        <v>#REF!</v>
      </c>
      <c r="G28" s="107" t="e">
        <f t="shared" ref="G28" si="1">SUM(G29:G30)</f>
        <v>#REF!</v>
      </c>
      <c r="H28" s="107">
        <f t="shared" ref="H28:I28" si="2">SUM(H29:H30)</f>
        <v>10458008.151039999</v>
      </c>
      <c r="I28" s="107">
        <f t="shared" si="2"/>
        <v>1388016.1903391068</v>
      </c>
      <c r="J28" s="107">
        <f t="shared" ref="J28" si="3">SUM(J29:J30)</f>
        <v>696857.78</v>
      </c>
      <c r="K28" s="107">
        <f t="shared" si="0"/>
        <v>1362459.65</v>
      </c>
      <c r="L28" s="107">
        <f t="shared" si="0"/>
        <v>1362459.65</v>
      </c>
    </row>
    <row r="29" spans="1:12" s="4" customFormat="1" ht="14.25" x14ac:dyDescent="0.2">
      <c r="A29" s="4" t="s">
        <v>23</v>
      </c>
      <c r="B29" s="4" t="s">
        <v>1</v>
      </c>
      <c r="F29" s="103" t="e">
        <f>'OPĆI 2'!C12</f>
        <v>#REF!</v>
      </c>
      <c r="G29" s="103" t="e">
        <f>'OPĆI 2'!D12</f>
        <v>#REF!</v>
      </c>
      <c r="H29" s="103">
        <f>'OPĆI 2'!H12</f>
        <v>10458008.151039999</v>
      </c>
      <c r="I29" s="103">
        <f>'OPĆI 2'!I12</f>
        <v>1388016.1903391068</v>
      </c>
      <c r="J29" s="103">
        <f>'OPĆI 2'!J12</f>
        <v>696856.78</v>
      </c>
      <c r="K29" s="103">
        <f>'OPĆI 2'!K12</f>
        <v>1362459.65</v>
      </c>
      <c r="L29" s="103">
        <f>'OPĆI 2'!L12</f>
        <v>1362459.65</v>
      </c>
    </row>
    <row r="30" spans="1:12" s="4" customFormat="1" ht="14.25" x14ac:dyDescent="0.2">
      <c r="A30" s="4" t="s">
        <v>24</v>
      </c>
      <c r="B30" s="4" t="s">
        <v>38</v>
      </c>
      <c r="F30" s="103">
        <v>0</v>
      </c>
      <c r="G30" s="103">
        <v>0</v>
      </c>
      <c r="H30" s="103">
        <v>0</v>
      </c>
      <c r="I30" s="103">
        <v>0</v>
      </c>
      <c r="J30" s="103">
        <v>1</v>
      </c>
      <c r="K30" s="103">
        <v>0</v>
      </c>
      <c r="L30" s="103">
        <v>0</v>
      </c>
    </row>
    <row r="31" spans="1:12" s="4" customFormat="1" ht="14.25" x14ac:dyDescent="0.2">
      <c r="A31" s="4" t="s">
        <v>25</v>
      </c>
      <c r="B31" s="4" t="s">
        <v>39</v>
      </c>
      <c r="F31" s="107" t="e">
        <f t="shared" ref="F31:L31" si="4">SUM(F32:F33)</f>
        <v>#REF!</v>
      </c>
      <c r="G31" s="107" t="e">
        <f t="shared" ref="G31" si="5">SUM(G32:G33)</f>
        <v>#REF!</v>
      </c>
      <c r="H31" s="107">
        <f t="shared" ref="H31:I31" si="6">SUM(H32:H33)</f>
        <v>10762560.151040003</v>
      </c>
      <c r="I31" s="107">
        <f t="shared" si="6"/>
        <v>1428437.1903391066</v>
      </c>
      <c r="J31" s="107">
        <f t="shared" ref="J31" si="7">SUM(J32:J33)</f>
        <v>704797.94000000006</v>
      </c>
      <c r="K31" s="107">
        <f t="shared" si="4"/>
        <v>1362459.6500000001</v>
      </c>
      <c r="L31" s="107">
        <f t="shared" si="4"/>
        <v>1362459.6500000001</v>
      </c>
    </row>
    <row r="32" spans="1:12" s="4" customFormat="1" ht="14.25" x14ac:dyDescent="0.2">
      <c r="A32" s="4" t="s">
        <v>26</v>
      </c>
      <c r="B32" s="4" t="s">
        <v>5</v>
      </c>
      <c r="F32" s="103" t="e">
        <f>RASHODI!D460-OPĆI!F33</f>
        <v>#REF!</v>
      </c>
      <c r="G32" s="103" t="e">
        <f>RASHODI!E460-RASHODI!E162-RASHODI!E356-RASHODI!E296-RASHODI!E198-RASHODI!E372-RASHODI!E114-RASHODI!E130-RASHODI!E190</f>
        <v>#REF!</v>
      </c>
      <c r="H32" s="103">
        <f>RASHODI!J460-RASHODI!J162-RASHODI!J356-RASHODI!J296-RASHODI!J198-RASHODI!J372-RASHODI!J114-RASHODI!J130-RASHODI!J190</f>
        <v>10389075.114755003</v>
      </c>
      <c r="I32" s="103">
        <f>RASHODI!K460-RASHODI!K162-RASHODI!K356-RASHODI!K296-RASHODI!K198-RASHODI!K372-RASHODI!K114-RASHODI!K130-RASHODI!K190</f>
        <v>1378867.204170814</v>
      </c>
      <c r="J32" s="103">
        <f>RASHODI!L460-RASHODI!L162-RASHODI!L356-RASHODI!L296-RASHODI!L198-RASHODI!L372-RASHODI!L114-RASHODI!L130-RASHODI!L190</f>
        <v>699806.01</v>
      </c>
      <c r="K32" s="103">
        <f>RASHODI!M460-RASHODI!M162-RASHODI!M356-RASHODI!M296-RASHODI!M198-RASHODI!M372-RASHODI!M114-RASHODI!M130-RASHODI!M190</f>
        <v>1353310.6600000001</v>
      </c>
      <c r="L32" s="103">
        <f>RASHODI!N460-RASHODI!N162-RASHODI!N356-RASHODI!N296-RASHODI!N198-RASHODI!N372-RASHODI!N114-RASHODI!N130-RASHODI!N190</f>
        <v>1353310.6600000001</v>
      </c>
    </row>
    <row r="33" spans="1:12" s="4" customFormat="1" ht="14.25" x14ac:dyDescent="0.2">
      <c r="A33" s="4" t="s">
        <v>27</v>
      </c>
      <c r="B33" s="4" t="s">
        <v>40</v>
      </c>
      <c r="F33" s="103" t="e">
        <f>RASHODI!D162+RASHODI!D190+RASHODI!D356+RASHODI!D377+RASHODI!D384+RASHODI!D367+RASHODI!D390+RASHODI!D397</f>
        <v>#REF!</v>
      </c>
      <c r="G33" s="103" t="e">
        <f>RASHODI!E162+RASHODI!E356+RASHODI!E296+RASHODI!E198+RASHODI!E372+RASHODI!E114+RASHODI!E130+RASHODI!E190</f>
        <v>#REF!</v>
      </c>
      <c r="H33" s="103">
        <f>RASHODI!J162+RASHODI!J356+RASHODI!J296+RASHODI!J198+RASHODI!J372+RASHODI!J114+RASHODI!J130+RASHODI!J190</f>
        <v>373485.03628500004</v>
      </c>
      <c r="I33" s="103">
        <f>RASHODI!K162+RASHODI!K356+RASHODI!K296+RASHODI!K198+RASHODI!K372+RASHODI!K114+RASHODI!K130+RASHODI!K190</f>
        <v>49569.986168292518</v>
      </c>
      <c r="J33" s="103">
        <f>RASHODI!L162+RASHODI!L356+RASHODI!L296+RASHODI!L198+RASHODI!L372+RASHODI!L114+RASHODI!L130+RASHODI!L190</f>
        <v>4991.93</v>
      </c>
      <c r="K33" s="103">
        <f>RASHODI!M162+RASHODI!M356+RASHODI!M296+RASHODI!M198+RASHODI!M372+RASHODI!M114+RASHODI!M130+RASHODI!M190</f>
        <v>9148.99</v>
      </c>
      <c r="L33" s="103">
        <f>RASHODI!N162+RASHODI!N356+RASHODI!N296+RASHODI!N198+RASHODI!N372+RASHODI!N114+RASHODI!N130+RASHODI!N190</f>
        <v>9148.99</v>
      </c>
    </row>
    <row r="34" spans="1:12" s="4" customFormat="1" ht="14.25" x14ac:dyDescent="0.2">
      <c r="A34" s="4" t="s">
        <v>28</v>
      </c>
      <c r="B34" s="4" t="s">
        <v>41</v>
      </c>
      <c r="F34" s="103" t="e">
        <f t="shared" ref="F34:L34" si="8">F28-F31</f>
        <v>#REF!</v>
      </c>
      <c r="G34" s="103" t="e">
        <f t="shared" ref="G34" si="9">G28-G31</f>
        <v>#REF!</v>
      </c>
      <c r="H34" s="103">
        <f t="shared" ref="H34:I34" si="10">H28-H31</f>
        <v>-304552.00000000373</v>
      </c>
      <c r="I34" s="103">
        <f t="shared" si="10"/>
        <v>-40420.999999999767</v>
      </c>
      <c r="J34" s="103">
        <f t="shared" ref="J34" si="11">J28-J31</f>
        <v>-7940.1600000000326</v>
      </c>
      <c r="K34" s="103">
        <f t="shared" si="8"/>
        <v>0</v>
      </c>
      <c r="L34" s="103">
        <f t="shared" si="8"/>
        <v>0</v>
      </c>
    </row>
    <row r="35" spans="1:12" s="4" customFormat="1" ht="14.25" x14ac:dyDescent="0.2">
      <c r="A35" s="4" t="s">
        <v>29</v>
      </c>
      <c r="B35" s="4" t="s">
        <v>78</v>
      </c>
      <c r="F35" s="103">
        <v>267032.46000000002</v>
      </c>
      <c r="G35" s="103">
        <v>362178.84</v>
      </c>
      <c r="H35" s="103">
        <v>304552</v>
      </c>
      <c r="I35" s="103">
        <v>40421</v>
      </c>
      <c r="J35" s="103">
        <v>43708.36</v>
      </c>
      <c r="K35" s="103">
        <v>0</v>
      </c>
      <c r="L35" s="103">
        <v>0</v>
      </c>
    </row>
    <row r="36" spans="1:12" s="4" customFormat="1" ht="14.25" x14ac:dyDescent="0.2">
      <c r="A36" s="4" t="s">
        <v>30</v>
      </c>
      <c r="B36" s="4" t="s">
        <v>126</v>
      </c>
      <c r="F36" s="103" t="e">
        <f t="shared" ref="F36:L36" si="12">SUM(F34:F35)</f>
        <v>#REF!</v>
      </c>
      <c r="G36" s="103" t="e">
        <f t="shared" si="12"/>
        <v>#REF!</v>
      </c>
      <c r="H36" s="103">
        <f t="shared" ref="H36" si="13">SUM(H34:H35)</f>
        <v>-3.7252902984619141E-9</v>
      </c>
      <c r="I36" s="103">
        <f t="shared" si="12"/>
        <v>2.3283064365386963E-10</v>
      </c>
      <c r="J36" s="103">
        <f t="shared" ref="J36" si="14">SUM(J34:J35)</f>
        <v>35768.199999999968</v>
      </c>
      <c r="K36" s="103">
        <f t="shared" si="12"/>
        <v>0</v>
      </c>
      <c r="L36" s="103">
        <f t="shared" si="12"/>
        <v>0</v>
      </c>
    </row>
    <row r="37" spans="1:12" hidden="1" x14ac:dyDescent="0.2">
      <c r="A37" t="s">
        <v>29</v>
      </c>
      <c r="B37" t="s">
        <v>42</v>
      </c>
      <c r="F37" s="16"/>
      <c r="G37" s="16"/>
      <c r="H37" s="16"/>
      <c r="I37" s="16"/>
      <c r="J37" s="16"/>
      <c r="K37" s="15">
        <v>0</v>
      </c>
      <c r="L37" s="15">
        <v>0</v>
      </c>
    </row>
    <row r="38" spans="1:12" hidden="1" x14ac:dyDescent="0.2">
      <c r="F38" s="15"/>
      <c r="G38" s="15"/>
      <c r="H38" s="15"/>
      <c r="I38" s="15"/>
      <c r="J38" s="15"/>
      <c r="K38" s="15"/>
      <c r="L38" s="15"/>
    </row>
    <row r="39" spans="1:12" hidden="1" x14ac:dyDescent="0.2">
      <c r="F39" s="15"/>
      <c r="G39" s="15"/>
      <c r="H39" s="15"/>
      <c r="I39" s="15"/>
      <c r="J39" s="15"/>
      <c r="K39" s="15"/>
      <c r="L39" s="15"/>
    </row>
    <row r="40" spans="1:12" hidden="1" x14ac:dyDescent="0.2">
      <c r="A40" t="s">
        <v>30</v>
      </c>
      <c r="B40" t="s">
        <v>43</v>
      </c>
      <c r="F40" s="15"/>
      <c r="G40" s="15"/>
      <c r="H40" s="15"/>
      <c r="I40" s="15"/>
      <c r="J40" s="15"/>
      <c r="K40" s="15"/>
      <c r="L40" s="15"/>
    </row>
    <row r="41" spans="1:12" hidden="1" x14ac:dyDescent="0.2">
      <c r="A41" t="s">
        <v>31</v>
      </c>
      <c r="B41" t="s">
        <v>44</v>
      </c>
      <c r="F41" s="15"/>
      <c r="G41" s="15"/>
      <c r="H41" s="15"/>
      <c r="I41" s="15"/>
      <c r="J41" s="15"/>
      <c r="K41" s="15"/>
      <c r="L41" s="15"/>
    </row>
    <row r="42" spans="1:12" hidden="1" x14ac:dyDescent="0.2">
      <c r="A42" t="s">
        <v>32</v>
      </c>
      <c r="B42" t="s">
        <v>45</v>
      </c>
      <c r="F42" s="15"/>
      <c r="G42" s="15"/>
      <c r="H42" s="15"/>
      <c r="I42" s="15"/>
      <c r="J42" s="15"/>
      <c r="K42" s="15"/>
      <c r="L42" s="15"/>
    </row>
    <row r="43" spans="1:12" hidden="1" x14ac:dyDescent="0.2">
      <c r="F43" s="15"/>
      <c r="G43" s="15"/>
      <c r="H43" s="15"/>
      <c r="I43" s="15"/>
      <c r="J43" s="15"/>
      <c r="K43" s="15"/>
      <c r="L43" s="15"/>
    </row>
    <row r="44" spans="1:12" hidden="1" x14ac:dyDescent="0.2">
      <c r="A44" t="s">
        <v>33</v>
      </c>
      <c r="B44" t="s">
        <v>46</v>
      </c>
      <c r="F44" s="15"/>
      <c r="G44" s="15"/>
      <c r="H44" s="15"/>
      <c r="I44" s="15"/>
      <c r="J44" s="15"/>
      <c r="K44" s="15"/>
      <c r="L44" s="15"/>
    </row>
    <row r="57" spans="9:12" ht="14.25" x14ac:dyDescent="0.2">
      <c r="I57" s="44"/>
      <c r="J57" s="44"/>
      <c r="K57" s="37"/>
      <c r="L57" s="44"/>
    </row>
    <row r="58" spans="9:12" ht="14.25" x14ac:dyDescent="0.2">
      <c r="I58" s="44"/>
      <c r="J58" s="44"/>
      <c r="K58" s="37"/>
      <c r="L58" s="44"/>
    </row>
  </sheetData>
  <mergeCells count="6">
    <mergeCell ref="A15:L15"/>
    <mergeCell ref="A16:L16"/>
    <mergeCell ref="A20:L20"/>
    <mergeCell ref="A18:L18"/>
    <mergeCell ref="A21:L21"/>
    <mergeCell ref="A17:L17"/>
  </mergeCells>
  <pageMargins left="0.62992125984251968" right="0.39370078740157483" top="0.74803149606299213" bottom="0.74803149606299213" header="0.31496062992125984" footer="0.31496062992125984"/>
  <pageSetup paperSize="9" orientation="portrait" r:id="rId1"/>
  <headerFooter>
    <oddFooter>&amp;CStranica &amp;P od 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5"/>
  <sheetViews>
    <sheetView zoomScaleNormal="100" workbookViewId="0">
      <selection activeCell="A7" sqref="A7:XFD7"/>
    </sheetView>
  </sheetViews>
  <sheetFormatPr defaultRowHeight="14.25" x14ac:dyDescent="0.2"/>
  <cols>
    <col min="1" max="1" width="8.5703125" customWidth="1"/>
    <col min="2" max="2" width="59.140625" customWidth="1"/>
    <col min="3" max="8" width="17.85546875" style="44" hidden="1" customWidth="1"/>
    <col min="9" max="10" width="17.85546875" style="44" customWidth="1"/>
    <col min="11" max="12" width="17.85546875" style="4" hidden="1" customWidth="1"/>
    <col min="14" max="14" width="19" style="15" bestFit="1" customWidth="1"/>
    <col min="15" max="15" width="16" bestFit="1" customWidth="1"/>
    <col min="16" max="16" width="10.140625" bestFit="1" customWidth="1"/>
  </cols>
  <sheetData>
    <row r="1" spans="1:15" s="1" customFormat="1" ht="20.25" x14ac:dyDescent="0.3">
      <c r="A1" s="146" t="s">
        <v>146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97"/>
    </row>
    <row r="2" spans="1:15" s="1" customFormat="1" ht="20.25" x14ac:dyDescent="0.3">
      <c r="A2" s="146" t="s">
        <v>147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97"/>
    </row>
    <row r="3" spans="1:15" s="1" customFormat="1" ht="20.25" x14ac:dyDescent="0.3">
      <c r="A3" s="146" t="s">
        <v>232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97"/>
    </row>
    <row r="4" spans="1:15" s="1" customFormat="1" ht="9.75" customHeight="1" x14ac:dyDescent="0.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97"/>
    </row>
    <row r="5" spans="1:15" s="1" customFormat="1" ht="20.25" x14ac:dyDescent="0.3">
      <c r="A5" s="146" t="s">
        <v>68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01"/>
      <c r="O5" s="40"/>
    </row>
    <row r="6" spans="1:15" s="1" customFormat="1" ht="20.25" x14ac:dyDescent="0.3">
      <c r="A6" s="146" t="s">
        <v>218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01"/>
      <c r="O6" s="42"/>
    </row>
    <row r="7" spans="1:15" s="1" customFormat="1" ht="8.25" customHeight="1" x14ac:dyDescent="0.3">
      <c r="A7" s="146"/>
      <c r="B7" s="146"/>
      <c r="K7" s="2"/>
      <c r="L7" s="2"/>
      <c r="N7" s="97"/>
    </row>
    <row r="8" spans="1:15" s="2" customFormat="1" ht="15" x14ac:dyDescent="0.25">
      <c r="C8" s="29" t="s">
        <v>128</v>
      </c>
      <c r="D8" s="29" t="s">
        <v>128</v>
      </c>
      <c r="E8" s="29" t="s">
        <v>128</v>
      </c>
      <c r="F8" s="29" t="s">
        <v>141</v>
      </c>
      <c r="G8" s="29" t="s">
        <v>141</v>
      </c>
      <c r="H8" s="29" t="s">
        <v>149</v>
      </c>
      <c r="I8" s="29" t="s">
        <v>149</v>
      </c>
      <c r="J8" s="29" t="s">
        <v>149</v>
      </c>
      <c r="K8" s="32" t="s">
        <v>73</v>
      </c>
      <c r="L8" s="32" t="s">
        <v>73</v>
      </c>
      <c r="N8" s="102"/>
    </row>
    <row r="9" spans="1:15" s="2" customFormat="1" ht="15" x14ac:dyDescent="0.25">
      <c r="A9" s="3" t="s">
        <v>159</v>
      </c>
      <c r="B9" s="3" t="s">
        <v>0</v>
      </c>
      <c r="C9" s="29"/>
      <c r="D9" s="29" t="s">
        <v>133</v>
      </c>
      <c r="E9" s="29" t="s">
        <v>152</v>
      </c>
      <c r="F9" s="29" t="s">
        <v>133</v>
      </c>
      <c r="G9" s="29" t="s">
        <v>133</v>
      </c>
      <c r="H9" s="29"/>
      <c r="I9" s="29"/>
      <c r="J9" s="86" t="s">
        <v>225</v>
      </c>
      <c r="K9" s="29" t="s">
        <v>142</v>
      </c>
      <c r="L9" s="29" t="s">
        <v>148</v>
      </c>
      <c r="N9" s="102"/>
    </row>
    <row r="10" spans="1:15" s="4" customFormat="1" ht="15" x14ac:dyDescent="0.25">
      <c r="C10" s="35"/>
      <c r="D10" s="35"/>
      <c r="E10" s="35" t="s">
        <v>151</v>
      </c>
      <c r="F10" s="35" t="s">
        <v>150</v>
      </c>
      <c r="G10" s="35" t="s">
        <v>151</v>
      </c>
      <c r="H10" s="35" t="s">
        <v>150</v>
      </c>
      <c r="I10" s="35" t="s">
        <v>151</v>
      </c>
      <c r="J10" s="29" t="s">
        <v>151</v>
      </c>
      <c r="K10" s="35" t="s">
        <v>151</v>
      </c>
      <c r="L10" s="35" t="s">
        <v>151</v>
      </c>
      <c r="N10" s="103"/>
    </row>
    <row r="11" spans="1:15" s="4" customFormat="1" ht="8.25" customHeight="1" x14ac:dyDescent="0.25">
      <c r="C11" s="35"/>
      <c r="D11" s="35"/>
      <c r="E11" s="35"/>
      <c r="F11" s="35"/>
      <c r="G11" s="35"/>
      <c r="H11" s="35"/>
      <c r="I11" s="35"/>
      <c r="J11" s="35"/>
      <c r="K11" s="35"/>
      <c r="L11" s="35"/>
      <c r="N11" s="103"/>
    </row>
    <row r="12" spans="1:15" s="4" customFormat="1" ht="15" x14ac:dyDescent="0.25">
      <c r="A12" s="7">
        <v>6</v>
      </c>
      <c r="B12" s="2" t="s">
        <v>1</v>
      </c>
      <c r="C12" s="8" t="e">
        <f>C14+C23+C26+C38+C41</f>
        <v>#REF!</v>
      </c>
      <c r="D12" s="8" t="e">
        <f>D14+D23+D26+D38+D41</f>
        <v>#REF!</v>
      </c>
      <c r="E12" s="8">
        <f>E14+E23+E26+E38+E41+E46</f>
        <v>1155571.9388698651</v>
      </c>
      <c r="F12" s="8">
        <f t="shared" ref="F12:L12" si="0">F14+F23+F26+F38+F41</f>
        <v>9745316.0099999998</v>
      </c>
      <c r="G12" s="8">
        <f t="shared" si="0"/>
        <v>1293425.709735218</v>
      </c>
      <c r="H12" s="8">
        <f t="shared" si="0"/>
        <v>10458008.151039999</v>
      </c>
      <c r="I12" s="8">
        <f t="shared" si="0"/>
        <v>1388016.1903391068</v>
      </c>
      <c r="J12" s="8">
        <f t="shared" ref="J12" si="1">J14+J23+J26+J38+J41</f>
        <v>696856.78</v>
      </c>
      <c r="K12" s="8">
        <f t="shared" si="0"/>
        <v>1362459.65</v>
      </c>
      <c r="L12" s="8">
        <f t="shared" si="0"/>
        <v>1362459.65</v>
      </c>
      <c r="N12" s="103"/>
    </row>
    <row r="13" spans="1:15" s="4" customFormat="1" x14ac:dyDescent="0.2">
      <c r="A13" s="5"/>
      <c r="C13" s="26"/>
      <c r="D13" s="26"/>
      <c r="E13" s="26"/>
      <c r="F13" s="26"/>
      <c r="G13" s="26"/>
      <c r="H13" s="26"/>
      <c r="I13" s="115"/>
      <c r="J13" s="115"/>
      <c r="K13" s="26"/>
      <c r="L13" s="26"/>
      <c r="N13" s="103"/>
    </row>
    <row r="14" spans="1:15" s="4" customFormat="1" ht="15" x14ac:dyDescent="0.25">
      <c r="A14" s="18">
        <v>63</v>
      </c>
      <c r="B14" s="19" t="s">
        <v>75</v>
      </c>
      <c r="C14" s="20" t="e">
        <f>SUM(C16:C21)</f>
        <v>#REF!</v>
      </c>
      <c r="D14" s="20" t="e">
        <f>SUM(D16:D21)</f>
        <v>#REF!</v>
      </c>
      <c r="E14" s="20">
        <f t="shared" ref="E14:J14" si="2">SUM(E15:E21)</f>
        <v>943656.86886986531</v>
      </c>
      <c r="F14" s="20">
        <f t="shared" si="2"/>
        <v>7763556</v>
      </c>
      <c r="G14" s="20">
        <f t="shared" si="2"/>
        <v>1030400.9556042205</v>
      </c>
      <c r="H14" s="20">
        <f t="shared" si="2"/>
        <v>8357155.978685</v>
      </c>
      <c r="I14" s="20">
        <f t="shared" si="2"/>
        <v>1109185.1895427699</v>
      </c>
      <c r="J14" s="20">
        <f t="shared" si="2"/>
        <v>565136.92000000004</v>
      </c>
      <c r="K14" s="20">
        <f t="shared" ref="K14:L14" si="3">SUM(K15:K21)</f>
        <v>1109185.2</v>
      </c>
      <c r="L14" s="20">
        <f t="shared" si="3"/>
        <v>1109185.2</v>
      </c>
      <c r="N14" s="103"/>
      <c r="O14" s="107"/>
    </row>
    <row r="15" spans="1:15" s="41" customFormat="1" hidden="1" x14ac:dyDescent="0.2">
      <c r="A15" s="38">
        <v>632</v>
      </c>
      <c r="B15" s="39" t="s">
        <v>143</v>
      </c>
      <c r="C15" s="13"/>
      <c r="D15" s="94"/>
      <c r="E15" s="94">
        <v>5758.14</v>
      </c>
      <c r="F15" s="94">
        <f>RASHODI!H276+RASHODI!H286</f>
        <v>108000</v>
      </c>
      <c r="G15" s="13">
        <f>F15/7.5345</f>
        <v>14334.063308779612</v>
      </c>
      <c r="H15" s="94">
        <f>RASHODI!J276+RASHODI!J286</f>
        <v>0</v>
      </c>
      <c r="I15" s="94">
        <f>RASHODI!K276+RASHODI!K286</f>
        <v>0</v>
      </c>
      <c r="J15" s="94">
        <f>RASHODI!L276+RASHODI!L286</f>
        <v>0</v>
      </c>
      <c r="K15" s="23"/>
      <c r="L15" s="23"/>
      <c r="N15" s="104"/>
      <c r="O15" s="106"/>
    </row>
    <row r="16" spans="1:15" s="41" customFormat="1" ht="14.25" hidden="1" customHeight="1" x14ac:dyDescent="0.2">
      <c r="A16" s="38">
        <v>11</v>
      </c>
      <c r="B16" s="39" t="s">
        <v>169</v>
      </c>
      <c r="C16" s="13">
        <f>RASHODI!D236</f>
        <v>10062</v>
      </c>
      <c r="D16" s="94">
        <f>RASHODI!E236</f>
        <v>10062</v>
      </c>
      <c r="E16" s="94">
        <v>299.16000000000003</v>
      </c>
      <c r="F16" s="94">
        <f>RASHODI!H236</f>
        <v>10056</v>
      </c>
      <c r="G16" s="13">
        <f>F16/7.5345</f>
        <v>1334.6605614174796</v>
      </c>
      <c r="H16" s="94">
        <f>RASHODI!J85</f>
        <v>0</v>
      </c>
      <c r="I16" s="94">
        <f>RASHODI!K85</f>
        <v>0</v>
      </c>
      <c r="J16" s="94">
        <f>RASHODI!L85</f>
        <v>0</v>
      </c>
      <c r="K16" s="96"/>
      <c r="L16" s="23"/>
      <c r="N16" s="104"/>
      <c r="O16" s="106"/>
    </row>
    <row r="17" spans="1:18" s="4" customFormat="1" x14ac:dyDescent="0.2">
      <c r="A17" s="9">
        <v>53</v>
      </c>
      <c r="B17" s="10" t="s">
        <v>211</v>
      </c>
      <c r="C17" s="13" t="e">
        <f>RASHODI!D49+RASHODI!D343+RASHODI!D195+RASHODI!D198+RASHODI!D254</f>
        <v>#REF!</v>
      </c>
      <c r="D17" s="94" t="e">
        <f>RASHODI!E49+RASHODI!E343+RASHODI!E195+RASHODI!E198+RASHODI!E254</f>
        <v>#REF!</v>
      </c>
      <c r="E17" s="94">
        <v>846593.46</v>
      </c>
      <c r="F17" s="94">
        <f>RASHODI!H49+RASHODI!H343+RASHODI!H195+RASHODI!H198+RASHODI!H254</f>
        <v>7016000</v>
      </c>
      <c r="G17" s="13">
        <f>F17/7.5345</f>
        <v>931183.22383701638</v>
      </c>
      <c r="H17" s="94">
        <f>RASHODI!J49+RASHODI!J343+RASHODI!J195+RASHODI!J198+RASHODI!J254+RASHODI!J167+RASHODI!J367+RASHODI!J259+RASHODI!J301+RASHODI!J316+RASHODI!J431+RASHODI!J434</f>
        <v>7722428.4077099999</v>
      </c>
      <c r="I17" s="94">
        <f>RASHODI!K49+RASHODI!K343+RASHODI!K195+RASHODI!K198+RASHODI!K254+RASHODI!K167+RASHODI!K367+RASHODI!K259+RASHODI!K301+RASHODI!K316+RASHODI!K431+RASHODI!K434</f>
        <v>1024942.3812482582</v>
      </c>
      <c r="J17" s="94">
        <v>515097.34</v>
      </c>
      <c r="K17" s="94">
        <f>RASHODI!M49+RASHODI!M343+RASHODI!M195+RASHODI!M198+RASHODI!M254+RASHODI!M167+RASHODI!M367+RASHODI!M259+RASHODI!M301+RASHODI!M316+RASHODI!M431+RASHODI!M434</f>
        <v>1024942.3800000001</v>
      </c>
      <c r="L17" s="94">
        <f>RASHODI!N49+RASHODI!N343+RASHODI!N195+RASHODI!N198+RASHODI!N254+RASHODI!N167+RASHODI!N367+RASHODI!N259+RASHODI!N301+RASHODI!N316+RASHODI!N431+RASHODI!N434</f>
        <v>1024942.3800000001</v>
      </c>
      <c r="N17" s="103"/>
      <c r="O17" s="106"/>
    </row>
    <row r="18" spans="1:18" s="4" customFormat="1" x14ac:dyDescent="0.2">
      <c r="A18" s="9">
        <v>55</v>
      </c>
      <c r="B18" s="10" t="s">
        <v>212</v>
      </c>
      <c r="C18" s="13">
        <f>RASHODI!D135+RASHODI!D248+RASHODI!D203+RASHODI!D208+RASHODI!D224+RASHODI!D217+RASHODI!D230+RASHODI!D372+RASHODI!D390+RASHODI!D397+RASHODI!D173+RASHODI!D377+RASHODI!D94+RASHODI!D266+RASHODI!D425</f>
        <v>629000</v>
      </c>
      <c r="D18" s="94">
        <f>RASHODI!E135+RASHODI!E248+RASHODI!E203+RASHODI!E208+RASHODI!E224+RASHODI!E217+RASHODI!E230+RASHODI!E372+RASHODI!E390+RASHODI!E397+RASHODI!E173+RASHODI!E377+RASHODI!E94+RASHODI!E266+RASHODI!E425</f>
        <v>633875</v>
      </c>
      <c r="E18" s="94">
        <f>RASHODI!G135+RASHODI!G248+RASHODI!G203+RASHODI!G208+RASHODI!G224+RASHODI!G217+RASHODI!G230+RASHODI!G372+RASHODI!G390+RASHODI!G397+RASHODI!G173+RASHODI!G377+RASHODI!G94+RASHODI!G266+RASHODI!G425</f>
        <v>79483.868869865299</v>
      </c>
      <c r="F18" s="94">
        <f>RASHODI!H135+RASHODI!H248+RASHODI!H203+RASHODI!H208+RASHODI!H224+RASHODI!H217+RASHODI!H230+RASHODI!H372+RASHODI!H390+RASHODI!H397+RASHODI!H173+RASHODI!H377+RASHODI!H94+RASHODI!H266+RASHODI!H425</f>
        <v>629500</v>
      </c>
      <c r="G18" s="13">
        <f>F18/7.5345</f>
        <v>83549.00789700709</v>
      </c>
      <c r="H18" s="94">
        <f>RASHODI!J135+RASHODI!J248+RASHODI!J203+RASHODI!J208+RASHODI!J224+RASHODI!J217+RASHODI!J230+RASHODI!J372+RASHODI!J390+RASHODI!J397+RASHODI!J173+RASHODI!J377+RASHODI!J94+RASHODI!J266+RASHODI!J425</f>
        <v>624671.575205</v>
      </c>
      <c r="I18" s="94">
        <f>RASHODI!K135+RASHODI!K248+RASHODI!K203+RASHODI!K208+RASHODI!K224+RASHODI!K217+RASHODI!K230+RASHODI!K372+RASHODI!K390+RASHODI!K397+RASHODI!K173+RASHODI!K377+RASHODI!K94+RASHODI!K266+RASHODI!K425</f>
        <v>82908.148294511906</v>
      </c>
      <c r="J18" s="94">
        <v>47939.58</v>
      </c>
      <c r="K18" s="94">
        <f>RASHODI!M135+RASHODI!M248+RASHODI!M203+RASHODI!M208+RASHODI!M224+RASHODI!M217+RASHODI!M230+RASHODI!M372+RASHODI!M390+RASHODI!M397+RASHODI!M173+RASHODI!M377+RASHODI!M94+RASHODI!M266+RASHODI!M425</f>
        <v>82908.159999999989</v>
      </c>
      <c r="L18" s="94">
        <f>RASHODI!N135+RASHODI!N248+RASHODI!N203+RASHODI!N208+RASHODI!N224+RASHODI!N217+RASHODI!N230+RASHODI!N372+RASHODI!N390+RASHODI!N397+RASHODI!N173+RASHODI!N377+RASHODI!N94+RASHODI!N266+RASHODI!N425</f>
        <v>82908.159999999989</v>
      </c>
      <c r="N18" s="103"/>
      <c r="O18" s="106"/>
    </row>
    <row r="19" spans="1:18" s="4" customFormat="1" hidden="1" x14ac:dyDescent="0.2">
      <c r="A19" s="9">
        <v>55</v>
      </c>
      <c r="B19" s="10" t="s">
        <v>81</v>
      </c>
      <c r="C19" s="13"/>
      <c r="D19" s="94"/>
      <c r="E19" s="94"/>
      <c r="F19" s="94"/>
      <c r="G19" s="13">
        <f>F19/7.5345</f>
        <v>0</v>
      </c>
      <c r="H19" s="94"/>
      <c r="I19" s="94"/>
      <c r="J19" s="94"/>
      <c r="K19" s="94"/>
      <c r="L19" s="94"/>
      <c r="N19" s="103"/>
      <c r="O19" s="106"/>
    </row>
    <row r="20" spans="1:18" s="4" customFormat="1" x14ac:dyDescent="0.2">
      <c r="A20" s="9">
        <v>58</v>
      </c>
      <c r="B20" s="10" t="s">
        <v>213</v>
      </c>
      <c r="C20" s="10"/>
      <c r="D20" s="10"/>
      <c r="E20" s="10"/>
      <c r="F20" s="10"/>
      <c r="G20" s="10"/>
      <c r="H20" s="34">
        <f>RASHODI!J236</f>
        <v>10055.99577</v>
      </c>
      <c r="I20" s="34">
        <f>RASHODI!K236</f>
        <v>1334.66</v>
      </c>
      <c r="J20" s="34">
        <v>2100</v>
      </c>
      <c r="K20" s="34">
        <f>RASHODI!M236</f>
        <v>1334.66</v>
      </c>
      <c r="L20" s="34">
        <f>RASHODI!N236</f>
        <v>1334.66</v>
      </c>
      <c r="N20" s="103"/>
      <c r="O20" s="106"/>
      <c r="R20" s="11"/>
    </row>
    <row r="21" spans="1:18" s="4" customFormat="1" ht="14.25" hidden="1" customHeight="1" x14ac:dyDescent="0.2">
      <c r="A21" s="9">
        <v>638</v>
      </c>
      <c r="B21" s="10" t="s">
        <v>116</v>
      </c>
      <c r="C21" s="13">
        <f>RASHODI!D85+RASHODI!D301+RASHODI!D276</f>
        <v>248450</v>
      </c>
      <c r="D21" s="94">
        <f>RASHODI!E85+RASHODI!E276+RASHODI!E442+RASHODI!E451</f>
        <v>190460.65</v>
      </c>
      <c r="E21" s="94">
        <v>11522.24</v>
      </c>
      <c r="F21" s="94">
        <f>RASHODI!H85</f>
        <v>0</v>
      </c>
      <c r="G21" s="13">
        <f>F21/7.5345</f>
        <v>0</v>
      </c>
      <c r="H21" s="94"/>
      <c r="I21" s="94"/>
      <c r="J21" s="94"/>
      <c r="K21" s="96"/>
      <c r="L21" s="23"/>
      <c r="N21" s="103"/>
      <c r="O21" s="106"/>
    </row>
    <row r="22" spans="1:18" s="4" customFormat="1" x14ac:dyDescent="0.2">
      <c r="A22" s="5"/>
      <c r="C22" s="26"/>
      <c r="D22" s="26"/>
      <c r="E22" s="26"/>
      <c r="F22" s="26"/>
      <c r="G22" s="26"/>
      <c r="H22" s="115"/>
      <c r="I22" s="115"/>
      <c r="J22" s="115"/>
      <c r="K22" s="26"/>
      <c r="L22" s="26"/>
      <c r="N22" s="103"/>
      <c r="O22" s="103"/>
    </row>
    <row r="23" spans="1:18" s="4" customFormat="1" ht="15" x14ac:dyDescent="0.25">
      <c r="A23" s="18">
        <v>64</v>
      </c>
      <c r="B23" s="19" t="s">
        <v>2</v>
      </c>
      <c r="C23" s="20">
        <f>SUM(C24:C24)</f>
        <v>700</v>
      </c>
      <c r="D23" s="20">
        <f>SUM(D24:D24)</f>
        <v>700</v>
      </c>
      <c r="E23" s="20">
        <f>SUM(E24:E24)</f>
        <v>6.76</v>
      </c>
      <c r="F23" s="20">
        <f>SUM(F24:F24)</f>
        <v>500</v>
      </c>
      <c r="G23" s="20">
        <f>SUM(G24:G24)</f>
        <v>66.361404207313029</v>
      </c>
      <c r="H23" s="20">
        <f>H24</f>
        <v>52.741500000000002</v>
      </c>
      <c r="I23" s="20">
        <f>I24</f>
        <v>7</v>
      </c>
      <c r="J23" s="20">
        <f>J24</f>
        <v>3.03</v>
      </c>
      <c r="K23" s="20">
        <v>7</v>
      </c>
      <c r="L23" s="20">
        <f>K23</f>
        <v>7</v>
      </c>
      <c r="N23" s="103"/>
    </row>
    <row r="24" spans="1:18" s="4" customFormat="1" x14ac:dyDescent="0.2">
      <c r="A24" s="9">
        <v>32</v>
      </c>
      <c r="B24" s="10" t="s">
        <v>215</v>
      </c>
      <c r="C24" s="13">
        <v>700</v>
      </c>
      <c r="D24" s="13">
        <v>700</v>
      </c>
      <c r="E24" s="13">
        <v>6.76</v>
      </c>
      <c r="F24" s="13">
        <v>500</v>
      </c>
      <c r="G24" s="13">
        <f>F24/7.5345</f>
        <v>66.361404207313029</v>
      </c>
      <c r="H24" s="13">
        <f>I24*7.5345</f>
        <v>52.741500000000002</v>
      </c>
      <c r="I24" s="13">
        <v>7</v>
      </c>
      <c r="J24" s="13">
        <v>3.03</v>
      </c>
      <c r="K24" s="13">
        <v>7</v>
      </c>
      <c r="L24" s="13">
        <v>7</v>
      </c>
      <c r="N24" s="103"/>
    </row>
    <row r="25" spans="1:18" s="4" customFormat="1" x14ac:dyDescent="0.2">
      <c r="A25" s="17"/>
      <c r="B25" s="11"/>
      <c r="C25" s="27"/>
      <c r="D25" s="27"/>
      <c r="E25" s="27"/>
      <c r="F25" s="27"/>
      <c r="G25" s="27"/>
      <c r="H25" s="116"/>
      <c r="I25" s="116"/>
      <c r="J25" s="116"/>
      <c r="K25" s="27"/>
      <c r="L25" s="27"/>
      <c r="N25" s="103"/>
    </row>
    <row r="26" spans="1:18" s="4" customFormat="1" ht="15" x14ac:dyDescent="0.25">
      <c r="A26" s="18">
        <v>65</v>
      </c>
      <c r="B26" s="19" t="s">
        <v>35</v>
      </c>
      <c r="C26" s="30" t="e">
        <f t="shared" ref="C26:L26" si="4">C27</f>
        <v>#REF!</v>
      </c>
      <c r="D26" s="30">
        <f t="shared" si="4"/>
        <v>580000</v>
      </c>
      <c r="E26" s="30">
        <f t="shared" si="4"/>
        <v>81777.440000000002</v>
      </c>
      <c r="F26" s="30">
        <f t="shared" si="4"/>
        <v>681000</v>
      </c>
      <c r="G26" s="30">
        <f t="shared" si="4"/>
        <v>90384.232530360343</v>
      </c>
      <c r="H26" s="30">
        <f t="shared" si="4"/>
        <v>938045.23813499999</v>
      </c>
      <c r="I26" s="30">
        <f t="shared" si="4"/>
        <v>124500</v>
      </c>
      <c r="J26" s="30">
        <f t="shared" si="4"/>
        <v>54354.350000000006</v>
      </c>
      <c r="K26" s="30">
        <f t="shared" si="4"/>
        <v>124365.45</v>
      </c>
      <c r="L26" s="30">
        <f t="shared" si="4"/>
        <v>124365.45</v>
      </c>
      <c r="N26" s="103"/>
    </row>
    <row r="27" spans="1:18" s="4" customFormat="1" x14ac:dyDescent="0.2">
      <c r="A27" s="9">
        <v>47</v>
      </c>
      <c r="B27" s="12" t="s">
        <v>214</v>
      </c>
      <c r="C27" s="13" t="e">
        <f>SUM(C28:C36)</f>
        <v>#REF!</v>
      </c>
      <c r="D27" s="13">
        <f>SUM(D28:D36)</f>
        <v>580000</v>
      </c>
      <c r="E27" s="13">
        <v>81777.440000000002</v>
      </c>
      <c r="F27" s="13">
        <f>SUM(F28:F36)</f>
        <v>681000</v>
      </c>
      <c r="G27" s="13">
        <f>F27/7.5345</f>
        <v>90384.232530360343</v>
      </c>
      <c r="H27" s="13">
        <f>SUM(H28:H36)</f>
        <v>938045.23813499999</v>
      </c>
      <c r="I27" s="13">
        <f>SUM(I28:I36)</f>
        <v>124500</v>
      </c>
      <c r="J27" s="13">
        <f>SUM(J28:J36)</f>
        <v>54354.350000000006</v>
      </c>
      <c r="K27" s="13">
        <f t="shared" ref="K27:L27" si="5">SUM(K28:K36)</f>
        <v>124365.45</v>
      </c>
      <c r="L27" s="13">
        <f t="shared" si="5"/>
        <v>124365.45</v>
      </c>
      <c r="N27" s="103"/>
      <c r="O27" s="103"/>
    </row>
    <row r="28" spans="1:18" s="4" customFormat="1" hidden="1" x14ac:dyDescent="0.2">
      <c r="A28" s="9" t="s">
        <v>74</v>
      </c>
      <c r="B28" s="12" t="s">
        <v>15</v>
      </c>
      <c r="C28" s="13">
        <f>RASHODI!D103</f>
        <v>250000</v>
      </c>
      <c r="D28" s="13">
        <f>RASHODI!E103</f>
        <v>250000</v>
      </c>
      <c r="E28" s="13">
        <v>34703.18</v>
      </c>
      <c r="F28" s="13">
        <f>RASHODI!H103</f>
        <v>330000</v>
      </c>
      <c r="G28" s="13">
        <f>F28/7.5345</f>
        <v>43798.526776826599</v>
      </c>
      <c r="H28" s="13">
        <f>RASHODI!J103+RASHODI!J114</f>
        <v>419671.63813499996</v>
      </c>
      <c r="I28" s="13">
        <f>RASHODI!K103+RASHODI!K114</f>
        <v>55699.999999999993</v>
      </c>
      <c r="J28" s="13">
        <v>4708.8599999999997</v>
      </c>
      <c r="K28" s="13">
        <f>RASHODI!M103+RASHODI!M114</f>
        <v>55700</v>
      </c>
      <c r="L28" s="13">
        <f>RASHODI!N103+RASHODI!N114</f>
        <v>55700</v>
      </c>
      <c r="N28" s="103"/>
      <c r="O28" s="103"/>
    </row>
    <row r="29" spans="1:18" s="4" customFormat="1" hidden="1" x14ac:dyDescent="0.2">
      <c r="A29" s="9" t="s">
        <v>74</v>
      </c>
      <c r="B29" s="12" t="s">
        <v>16</v>
      </c>
      <c r="C29" s="13">
        <f>RASHODI!D118</f>
        <v>180000</v>
      </c>
      <c r="D29" s="13">
        <v>220000</v>
      </c>
      <c r="E29" s="13">
        <v>31831.439999999999</v>
      </c>
      <c r="F29" s="13">
        <v>230000</v>
      </c>
      <c r="G29" s="13">
        <f>F29/7.5345</f>
        <v>30526.24593536399</v>
      </c>
      <c r="H29" s="13">
        <f>RASHODI!J118</f>
        <v>361656</v>
      </c>
      <c r="I29" s="13">
        <f>RASHODI!K118</f>
        <v>48000</v>
      </c>
      <c r="J29" s="13">
        <v>26603.99</v>
      </c>
      <c r="K29" s="13">
        <f>RASHODI!M118</f>
        <v>48000</v>
      </c>
      <c r="L29" s="13">
        <f>RASHODI!N118</f>
        <v>48000</v>
      </c>
      <c r="N29" s="103"/>
      <c r="O29" s="103"/>
    </row>
    <row r="30" spans="1:18" s="4" customFormat="1" hidden="1" x14ac:dyDescent="0.2">
      <c r="A30" s="9" t="s">
        <v>74</v>
      </c>
      <c r="B30" s="12" t="s">
        <v>17</v>
      </c>
      <c r="C30" s="13">
        <f>RASHODI!D149+RASHODI!D162</f>
        <v>124000</v>
      </c>
      <c r="D30" s="13">
        <v>25000</v>
      </c>
      <c r="E30" s="13">
        <v>3318.07</v>
      </c>
      <c r="F30" s="13">
        <v>36000</v>
      </c>
      <c r="G30" s="13">
        <f>F30/7.5345</f>
        <v>4778.0211029265374</v>
      </c>
      <c r="H30" s="13">
        <f>RASHODI!J149+RASHODI!J162</f>
        <v>70824.3</v>
      </c>
      <c r="I30" s="13">
        <f>RASHODI!K149+RASHODI!K162</f>
        <v>9400</v>
      </c>
      <c r="J30" s="13">
        <v>15900</v>
      </c>
      <c r="K30" s="13">
        <f>RASHODI!M149+RASHODI!M162</f>
        <v>9400</v>
      </c>
      <c r="L30" s="13">
        <f>RASHODI!N149+RASHODI!N162</f>
        <v>9400</v>
      </c>
      <c r="N30" s="103"/>
      <c r="O30" s="103"/>
    </row>
    <row r="31" spans="1:18" s="4" customFormat="1" hidden="1" x14ac:dyDescent="0.2">
      <c r="A31" s="9" t="s">
        <v>74</v>
      </c>
      <c r="B31" s="12" t="s">
        <v>18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N31" s="103"/>
      <c r="O31" s="103"/>
    </row>
    <row r="32" spans="1:18" s="24" customFormat="1" hidden="1" x14ac:dyDescent="0.2">
      <c r="A32" s="9" t="s">
        <v>74</v>
      </c>
      <c r="B32" s="25" t="s">
        <v>70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N32" s="105"/>
      <c r="O32" s="103"/>
    </row>
    <row r="33" spans="1:16" s="24" customFormat="1" hidden="1" x14ac:dyDescent="0.2">
      <c r="A33" s="9" t="s">
        <v>74</v>
      </c>
      <c r="B33" s="12" t="s">
        <v>103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N33" s="105"/>
      <c r="O33" s="103"/>
    </row>
    <row r="34" spans="1:16" s="4" customFormat="1" hidden="1" x14ac:dyDescent="0.2">
      <c r="A34" s="9" t="s">
        <v>74</v>
      </c>
      <c r="B34" s="12" t="s">
        <v>19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N34" s="103"/>
      <c r="O34" s="103"/>
    </row>
    <row r="35" spans="1:16" s="4" customFormat="1" hidden="1" x14ac:dyDescent="0.2">
      <c r="A35" s="9" t="s">
        <v>74</v>
      </c>
      <c r="B35" s="12" t="s">
        <v>20</v>
      </c>
      <c r="C35" s="13" t="e">
        <f>RASHODI!D179+RASHODI!D190</f>
        <v>#REF!</v>
      </c>
      <c r="D35" s="13">
        <v>85000</v>
      </c>
      <c r="E35" s="13">
        <v>11920.1</v>
      </c>
      <c r="F35" s="13">
        <v>85000</v>
      </c>
      <c r="G35" s="13">
        <f>F35/7.5345</f>
        <v>11281.438715243214</v>
      </c>
      <c r="H35" s="13">
        <f>RASHODI!J179</f>
        <v>85893.3</v>
      </c>
      <c r="I35" s="13">
        <f>RASHODI!K179</f>
        <v>11400</v>
      </c>
      <c r="J35" s="13">
        <v>7141.5</v>
      </c>
      <c r="K35" s="13">
        <f>RASHODI!M179</f>
        <v>11265.45</v>
      </c>
      <c r="L35" s="13">
        <f>RASHODI!N179</f>
        <v>11265.45</v>
      </c>
      <c r="N35" s="103"/>
      <c r="O35" s="103"/>
    </row>
    <row r="36" spans="1:16" s="4" customFormat="1" hidden="1" x14ac:dyDescent="0.2">
      <c r="A36" s="9" t="s">
        <v>74</v>
      </c>
      <c r="B36" s="12" t="s">
        <v>85</v>
      </c>
      <c r="C36" s="13"/>
      <c r="D36" s="13"/>
      <c r="E36" s="13">
        <v>4.6500000000000004</v>
      </c>
      <c r="F36" s="13"/>
      <c r="G36" s="13"/>
      <c r="H36" s="13"/>
      <c r="I36" s="13"/>
      <c r="J36" s="13"/>
      <c r="K36" s="13"/>
      <c r="L36" s="13"/>
      <c r="N36" s="103"/>
      <c r="O36" s="103"/>
      <c r="P36" s="6"/>
    </row>
    <row r="37" spans="1:16" s="4" customFormat="1" x14ac:dyDescent="0.2">
      <c r="A37" s="5"/>
      <c r="B37" s="11"/>
      <c r="C37" s="36"/>
      <c r="D37" s="36"/>
      <c r="E37" s="36"/>
      <c r="F37" s="36"/>
      <c r="G37" s="36"/>
      <c r="H37" s="36"/>
      <c r="I37" s="36"/>
      <c r="J37" s="36"/>
      <c r="K37" s="23"/>
      <c r="L37" s="23"/>
      <c r="N37" s="103"/>
      <c r="O37" s="6"/>
    </row>
    <row r="38" spans="1:16" s="4" customFormat="1" ht="15" x14ac:dyDescent="0.25">
      <c r="A38" s="18">
        <v>66</v>
      </c>
      <c r="B38" s="19" t="s">
        <v>86</v>
      </c>
      <c r="C38" s="31">
        <f>SUM(C39:C39)</f>
        <v>140800</v>
      </c>
      <c r="D38" s="31">
        <f>SUM(D39:D39)</f>
        <v>100800</v>
      </c>
      <c r="E38" s="31">
        <f>SUM(E39:E39)</f>
        <v>11570.45</v>
      </c>
      <c r="F38" s="31">
        <f>SUM(F39:F39)</f>
        <v>105000</v>
      </c>
      <c r="G38" s="31">
        <f>SUM(G39:G39)</f>
        <v>13935.894883535735</v>
      </c>
      <c r="H38" s="31">
        <f>H39</f>
        <v>105430.26722000001</v>
      </c>
      <c r="I38" s="31">
        <f>I39</f>
        <v>13993.000000000002</v>
      </c>
      <c r="J38" s="31">
        <f>J39</f>
        <v>8441.25</v>
      </c>
      <c r="K38" s="31">
        <f t="shared" ref="K38:L38" si="6">K39</f>
        <v>13993.000000000002</v>
      </c>
      <c r="L38" s="31">
        <f t="shared" si="6"/>
        <v>13993.000000000002</v>
      </c>
      <c r="N38" s="103"/>
      <c r="O38" s="107"/>
    </row>
    <row r="39" spans="1:16" s="4" customFormat="1" x14ac:dyDescent="0.2">
      <c r="A39" s="9">
        <v>32</v>
      </c>
      <c r="B39" s="10" t="s">
        <v>215</v>
      </c>
      <c r="C39" s="13">
        <f>RASHODI!D35+RASHODI!D356-C24</f>
        <v>140800</v>
      </c>
      <c r="D39" s="13">
        <f>RASHODI!E35+RASHODI!E356-D24</f>
        <v>100800</v>
      </c>
      <c r="E39" s="13">
        <v>11570.45</v>
      </c>
      <c r="F39" s="13">
        <f>RASHODI!H35+RASHODI!H356-F24</f>
        <v>105000</v>
      </c>
      <c r="G39" s="13">
        <f>F39/7.5345</f>
        <v>13935.894883535735</v>
      </c>
      <c r="H39" s="13">
        <f>RASHODI!J35+RASHODI!J356-H24</f>
        <v>105430.26722000001</v>
      </c>
      <c r="I39" s="13">
        <f>RASHODI!K35+RASHODI!K356-I24</f>
        <v>13993.000000000002</v>
      </c>
      <c r="J39" s="13">
        <v>8441.25</v>
      </c>
      <c r="K39" s="13">
        <f>RASHODI!M35+RASHODI!M356-K24</f>
        <v>13993.000000000002</v>
      </c>
      <c r="L39" s="13">
        <f>RASHODI!N35+RASHODI!N356-L24</f>
        <v>13993.000000000002</v>
      </c>
      <c r="N39" s="103"/>
    </row>
    <row r="40" spans="1:16" s="4" customFormat="1" x14ac:dyDescent="0.2">
      <c r="A40" s="5"/>
      <c r="C40" s="28"/>
      <c r="D40" s="28"/>
      <c r="E40" s="28"/>
      <c r="F40" s="28"/>
      <c r="G40" s="28"/>
      <c r="H40" s="117"/>
      <c r="I40" s="117"/>
      <c r="J40" s="117"/>
      <c r="K40" s="27"/>
      <c r="L40" s="27"/>
      <c r="N40" s="103"/>
    </row>
    <row r="41" spans="1:16" s="4" customFormat="1" ht="15" x14ac:dyDescent="0.25">
      <c r="A41" s="18">
        <v>67</v>
      </c>
      <c r="B41" s="19" t="s">
        <v>3</v>
      </c>
      <c r="C41" s="20" t="e">
        <f t="shared" ref="C41:I41" si="7">SUM(C42:C44)</f>
        <v>#REF!</v>
      </c>
      <c r="D41" s="20" t="e">
        <f t="shared" si="7"/>
        <v>#REF!</v>
      </c>
      <c r="E41" s="20">
        <f t="shared" si="7"/>
        <v>118244.20000000001</v>
      </c>
      <c r="F41" s="20">
        <f t="shared" si="7"/>
        <v>1195260.01</v>
      </c>
      <c r="G41" s="20">
        <f t="shared" si="7"/>
        <v>158638.26531289401</v>
      </c>
      <c r="H41" s="20">
        <f t="shared" ref="H41" si="8">SUM(H42:H44)</f>
        <v>1057323.9254999999</v>
      </c>
      <c r="I41" s="20">
        <f t="shared" si="7"/>
        <v>140331.00079633686</v>
      </c>
      <c r="J41" s="20">
        <f t="shared" ref="J41" si="9">SUM(J42:J44)</f>
        <v>68921.23</v>
      </c>
      <c r="K41" s="20">
        <f t="shared" ref="K41" si="10">SUM(K42:K44)</f>
        <v>114909</v>
      </c>
      <c r="L41" s="20">
        <f t="shared" ref="L41" si="11">SUM(L42:L44)</f>
        <v>114909</v>
      </c>
      <c r="N41" s="103"/>
      <c r="O41" s="107"/>
    </row>
    <row r="42" spans="1:16" s="4" customFormat="1" x14ac:dyDescent="0.2">
      <c r="A42" s="9">
        <v>11</v>
      </c>
      <c r="B42" s="10" t="s">
        <v>169</v>
      </c>
      <c r="C42" s="13" t="e">
        <f>RASHODI!D17+RASHODI!D27+RASHODI!D71+RASHODI!D291+RASHODI!#REF!+RASHODI!D79+RASHODI!D404</f>
        <v>#REF!</v>
      </c>
      <c r="D42" s="94" t="e">
        <f>RASHODI!E17+RASHODI!E27+RASHODI!E71+RASHODI!E291+RASHODI!#REF!+RASHODI!E79+RASHODI!E404</f>
        <v>#REF!</v>
      </c>
      <c r="E42" s="94">
        <v>105447.97</v>
      </c>
      <c r="F42" s="94">
        <f>RASHODI!H17+RASHODI!H27+RASHODI!H71+RASHODI!H291+RASHODI!H79+RASHODI!H308+RASHODI!H404</f>
        <v>858491.1</v>
      </c>
      <c r="G42" s="13">
        <f>F42/7.5345</f>
        <v>113941.34979096157</v>
      </c>
      <c r="H42" s="94">
        <f>RASHODI!J71+RASHODI!J79+RASHODI!J144+RASHODI!J291+RASHODI!J308+RASHODI!J335+RASHODI!J362+RASHODI!J442</f>
        <v>306209.6165</v>
      </c>
      <c r="I42" s="94">
        <f>RASHODI!K71+RASHODI!K79+RASHODI!K144+RASHODI!K291+RASHODI!K308+RASHODI!K335+RASHODI!K362+RASHODI!K442</f>
        <v>40641.000265445611</v>
      </c>
      <c r="J42" s="94">
        <v>20719.84</v>
      </c>
      <c r="K42" s="94">
        <f>RASHODI!M71+RASHODI!M79+RASHODI!M144+RASHODI!M291+RASHODI!M308+RASHODI!M335+RASHODI!M362+RASHODI!M442</f>
        <v>35023</v>
      </c>
      <c r="L42" s="94">
        <f>RASHODI!N71+RASHODI!N79+RASHODI!N144+RASHODI!N291+RASHODI!N308+RASHODI!N335+RASHODI!N362+RASHODI!N442</f>
        <v>35023</v>
      </c>
      <c r="N42" s="103"/>
      <c r="O42" s="6"/>
    </row>
    <row r="43" spans="1:16" s="4" customFormat="1" x14ac:dyDescent="0.2">
      <c r="A43" s="9">
        <v>48</v>
      </c>
      <c r="B43" s="10" t="s">
        <v>216</v>
      </c>
      <c r="C43" s="34">
        <f>RASHODI!D335+RASHODI!D327+RASHODI!D362+RASHODI!D415+RASHODI!D420</f>
        <v>129000</v>
      </c>
      <c r="D43" s="95">
        <f>RASHODI!E335+RASHODI!E327+RASHODI!E362+RASHODI!E415+RASHODI!E420</f>
        <v>242174.88</v>
      </c>
      <c r="E43" s="95">
        <v>5256.6</v>
      </c>
      <c r="F43" s="95">
        <f>RASHODI!H335+RASHODI!H327+RASHODI!H362+RASHODI!H415+RASHODI!H420</f>
        <v>218425.31</v>
      </c>
      <c r="G43" s="13">
        <f>F43/7.5345</f>
        <v>28990.020572035301</v>
      </c>
      <c r="H43" s="95">
        <f>RASHODI!J17+RASHODI!J27+RASHODI!J415</f>
        <v>601901.06900000002</v>
      </c>
      <c r="I43" s="95">
        <f>RASHODI!K17+RASHODI!K27+RASHODI!K415</f>
        <v>79886.000265445618</v>
      </c>
      <c r="J43" s="95">
        <v>31200.17</v>
      </c>
      <c r="K43" s="95">
        <f>RASHODI!M17+RASHODI!M27+RASHODI!M415</f>
        <v>79886</v>
      </c>
      <c r="L43" s="95">
        <f>RASHODI!N17+RASHODI!N27+RASHODI!N415</f>
        <v>79886</v>
      </c>
      <c r="N43" s="103"/>
    </row>
    <row r="44" spans="1:16" s="4" customFormat="1" x14ac:dyDescent="0.2">
      <c r="A44" s="9">
        <v>51</v>
      </c>
      <c r="B44" s="10" t="s">
        <v>217</v>
      </c>
      <c r="C44" s="34"/>
      <c r="D44" s="95"/>
      <c r="E44" s="95">
        <v>7539.63</v>
      </c>
      <c r="F44" s="95">
        <f>RASHODI!H442+RASHODI!H451</f>
        <v>118343.6</v>
      </c>
      <c r="G44" s="13">
        <f>F44/7.5345</f>
        <v>15706.89494989714</v>
      </c>
      <c r="H44" s="95">
        <f>RASHODI!J451</f>
        <v>149213.24</v>
      </c>
      <c r="I44" s="95">
        <f>RASHODI!K451</f>
        <v>19804.000265445615</v>
      </c>
      <c r="J44" s="95">
        <f>RASHODI!L451</f>
        <v>17001.22</v>
      </c>
      <c r="K44" s="95">
        <f>RASHODI!M451</f>
        <v>0</v>
      </c>
      <c r="L44" s="95">
        <f>RASHODI!N451</f>
        <v>0</v>
      </c>
      <c r="N44" s="103"/>
    </row>
    <row r="45" spans="1:16" s="4" customFormat="1" hidden="1" x14ac:dyDescent="0.2">
      <c r="A45" s="17"/>
      <c r="B45" s="11"/>
      <c r="C45" s="23"/>
      <c r="D45" s="23"/>
      <c r="E45" s="23"/>
      <c r="F45" s="23"/>
      <c r="G45" s="23"/>
      <c r="H45" s="23"/>
      <c r="I45" s="23"/>
      <c r="J45" s="23"/>
      <c r="K45" s="23"/>
      <c r="L45" s="23"/>
      <c r="N45" s="103"/>
    </row>
    <row r="46" spans="1:16" s="4" customFormat="1" ht="15" hidden="1" x14ac:dyDescent="0.25">
      <c r="A46" s="18">
        <v>68</v>
      </c>
      <c r="B46" s="19" t="s">
        <v>153</v>
      </c>
      <c r="C46" s="20">
        <f>SUM(C48:C48)</f>
        <v>0</v>
      </c>
      <c r="D46" s="23"/>
      <c r="E46" s="20">
        <f>E47</f>
        <v>316.22000000000003</v>
      </c>
      <c r="F46" s="20">
        <f t="shared" ref="F46:J46" si="12">F47</f>
        <v>0</v>
      </c>
      <c r="G46" s="20">
        <f t="shared" si="12"/>
        <v>0</v>
      </c>
      <c r="H46" s="20">
        <f t="shared" si="12"/>
        <v>-1</v>
      </c>
      <c r="I46" s="20">
        <f t="shared" si="12"/>
        <v>0</v>
      </c>
      <c r="J46" s="20">
        <f t="shared" si="12"/>
        <v>1</v>
      </c>
      <c r="K46" s="23"/>
      <c r="L46" s="23"/>
      <c r="N46" s="103"/>
    </row>
    <row r="47" spans="1:16" s="4" customFormat="1" hidden="1" x14ac:dyDescent="0.2">
      <c r="A47" s="9">
        <v>683</v>
      </c>
      <c r="B47" s="10" t="s">
        <v>85</v>
      </c>
      <c r="C47" s="13">
        <f>SUM(C48:C48)</f>
        <v>0</v>
      </c>
      <c r="D47" s="23"/>
      <c r="E47" s="13">
        <v>316.22000000000003</v>
      </c>
      <c r="F47" s="13">
        <f>SUM(F48:F48)</f>
        <v>0</v>
      </c>
      <c r="G47" s="13">
        <v>0</v>
      </c>
      <c r="H47" s="13">
        <v>-1</v>
      </c>
      <c r="I47" s="13">
        <v>0</v>
      </c>
      <c r="J47" s="13">
        <v>1</v>
      </c>
      <c r="K47" s="23"/>
      <c r="L47" s="23"/>
      <c r="N47" s="103"/>
    </row>
    <row r="48" spans="1:16" s="4" customFormat="1" x14ac:dyDescent="0.2">
      <c r="A48" s="5"/>
      <c r="C48" s="26"/>
      <c r="D48" s="26"/>
      <c r="E48" s="26"/>
      <c r="F48" s="26"/>
      <c r="G48" s="26"/>
      <c r="H48" s="115"/>
      <c r="I48" s="115"/>
      <c r="J48" s="115"/>
      <c r="K48" s="26"/>
      <c r="L48" s="26"/>
      <c r="N48" s="103"/>
      <c r="O48" s="107"/>
    </row>
    <row r="49" spans="1:14" s="4" customFormat="1" ht="15" x14ac:dyDescent="0.25">
      <c r="A49" s="5"/>
      <c r="B49" s="2" t="s">
        <v>222</v>
      </c>
      <c r="C49" s="26"/>
      <c r="D49" s="26"/>
      <c r="E49" s="26"/>
      <c r="F49" s="26"/>
      <c r="G49" s="26"/>
      <c r="H49" s="115"/>
      <c r="I49" s="115"/>
      <c r="J49" s="115"/>
      <c r="K49" s="26"/>
      <c r="L49" s="26"/>
      <c r="N49" s="103"/>
    </row>
    <row r="50" spans="1:14" s="4" customFormat="1" x14ac:dyDescent="0.2">
      <c r="A50" s="5"/>
      <c r="C50" s="26"/>
      <c r="D50" s="26"/>
      <c r="E50" s="26"/>
      <c r="F50" s="26"/>
      <c r="G50" s="26"/>
      <c r="H50" s="115"/>
      <c r="I50" s="115"/>
      <c r="J50" s="115"/>
      <c r="K50" s="26"/>
      <c r="L50" s="26"/>
      <c r="N50" s="103"/>
    </row>
    <row r="51" spans="1:14" s="1" customFormat="1" ht="15" x14ac:dyDescent="0.25">
      <c r="A51" s="7">
        <v>3</v>
      </c>
      <c r="B51" s="2" t="s">
        <v>5</v>
      </c>
      <c r="H51" s="8">
        <f>H53+H62+H72+H78</f>
        <v>10382835.279755</v>
      </c>
      <c r="I51" s="8">
        <f>I53+I62+I72+I78</f>
        <v>1378039.0357455702</v>
      </c>
      <c r="J51" s="8">
        <f>J53+J62+J72+J78</f>
        <v>698806.00999999989</v>
      </c>
      <c r="K51" s="8">
        <f t="shared" ref="K51:L51" si="13">K53+K62+K72+K78</f>
        <v>1352482.49</v>
      </c>
      <c r="L51" s="8">
        <f t="shared" si="13"/>
        <v>1352482.49</v>
      </c>
      <c r="N51" s="97"/>
    </row>
    <row r="52" spans="1:14" x14ac:dyDescent="0.2">
      <c r="A52" s="5"/>
      <c r="G52" s="100"/>
      <c r="H52" s="100"/>
      <c r="I52" s="100"/>
      <c r="J52" s="100"/>
      <c r="K52" s="100"/>
      <c r="L52" s="100"/>
    </row>
    <row r="53" spans="1:14" ht="15" x14ac:dyDescent="0.25">
      <c r="A53" s="18">
        <v>31</v>
      </c>
      <c r="B53" s="19" t="s">
        <v>6</v>
      </c>
      <c r="C53" s="19"/>
      <c r="D53" s="19"/>
      <c r="E53" s="19"/>
      <c r="F53" s="19"/>
      <c r="G53" s="19"/>
      <c r="H53" s="20">
        <f>SUM(H54:H60)</f>
        <v>8162650.4661250003</v>
      </c>
      <c r="I53" s="20">
        <f>SUM(I54:I60)</f>
        <v>1083369.8873999601</v>
      </c>
      <c r="J53" s="20">
        <f>SUM(J54:J60)</f>
        <v>533250.93999999994</v>
      </c>
      <c r="K53" s="20">
        <f t="shared" ref="K53:L53" si="14">SUM(K54:K60)</f>
        <v>1059009.67</v>
      </c>
      <c r="L53" s="20">
        <f t="shared" si="14"/>
        <v>1059009.67</v>
      </c>
    </row>
    <row r="54" spans="1:14" x14ac:dyDescent="0.2">
      <c r="A54" s="9">
        <v>11</v>
      </c>
      <c r="B54" s="10" t="s">
        <v>169</v>
      </c>
      <c r="C54" s="10"/>
      <c r="D54" s="10"/>
      <c r="E54" s="10"/>
      <c r="F54" s="10"/>
      <c r="G54" s="10"/>
      <c r="H54" s="34">
        <f>RASHODI!J309+RASHODI!J443</f>
        <v>41134.097999999998</v>
      </c>
      <c r="I54" s="34">
        <f>RASHODI!K309+RASHODI!K443</f>
        <v>5459.4330081624521</v>
      </c>
      <c r="J54" s="34">
        <f>RASHODI!L309+RASHODI!L443</f>
        <v>3013.15</v>
      </c>
      <c r="K54" s="34">
        <f>RASHODI!M309+RASHODI!M443</f>
        <v>0</v>
      </c>
      <c r="L54" s="34">
        <f>RASHODI!N309+RASHODI!N443</f>
        <v>0</v>
      </c>
    </row>
    <row r="55" spans="1:14" x14ac:dyDescent="0.2">
      <c r="A55" s="9">
        <v>32</v>
      </c>
      <c r="B55" s="10" t="s">
        <v>215</v>
      </c>
      <c r="C55" s="10"/>
      <c r="D55" s="10"/>
      <c r="E55" s="10"/>
      <c r="F55" s="10"/>
      <c r="G55" s="10"/>
      <c r="H55" s="34">
        <f>RASHODI!J36</f>
        <v>1164.9843900000001</v>
      </c>
      <c r="I55" s="34">
        <f>RASHODI!K36</f>
        <v>154.62</v>
      </c>
      <c r="J55" s="34">
        <f>RASHODI!L36</f>
        <v>0</v>
      </c>
      <c r="K55" s="34">
        <f>RASHODI!M36</f>
        <v>154.62</v>
      </c>
      <c r="L55" s="34">
        <f>RASHODI!N36</f>
        <v>154.62</v>
      </c>
    </row>
    <row r="56" spans="1:14" x14ac:dyDescent="0.2">
      <c r="A56" s="9">
        <v>47</v>
      </c>
      <c r="B56" s="10" t="s">
        <v>214</v>
      </c>
      <c r="C56" s="10"/>
      <c r="D56" s="10"/>
      <c r="E56" s="10"/>
      <c r="F56" s="10"/>
      <c r="G56" s="10"/>
      <c r="H56" s="34">
        <f>RASHODI!J119+RASHODI!J150+RASHODI!J180</f>
        <v>183956.92716000002</v>
      </c>
      <c r="I56" s="34">
        <f>RASHODI!K119+RASHODI!K150+RASHODI!K180</f>
        <v>24415.280000000002</v>
      </c>
      <c r="J56" s="34">
        <f>RASHODI!L119+RASHODI!L150+RASHODI!L180</f>
        <v>12330.23</v>
      </c>
      <c r="K56" s="34">
        <f>RASHODI!M119+RASHODI!M150+RASHODI!M180</f>
        <v>24415.279999999999</v>
      </c>
      <c r="L56" s="34">
        <f>RASHODI!N119+RASHODI!N150+RASHODI!N180</f>
        <v>24415.279999999999</v>
      </c>
    </row>
    <row r="57" spans="1:14" x14ac:dyDescent="0.2">
      <c r="A57" s="9">
        <v>51</v>
      </c>
      <c r="B57" s="10" t="s">
        <v>217</v>
      </c>
      <c r="C57" s="10"/>
      <c r="D57" s="10"/>
      <c r="E57" s="10"/>
      <c r="F57" s="10"/>
      <c r="G57" s="10"/>
      <c r="H57" s="34">
        <f>RASHODI!J452</f>
        <v>142407.96</v>
      </c>
      <c r="I57" s="34">
        <f>RASHODI!K452</f>
        <v>18900.78439179773</v>
      </c>
      <c r="J57" s="34">
        <f>RASHODI!L452</f>
        <v>16790.72</v>
      </c>
      <c r="K57" s="34">
        <f>RASHODI!M452</f>
        <v>0</v>
      </c>
      <c r="L57" s="34">
        <f>RASHODI!N452</f>
        <v>0</v>
      </c>
    </row>
    <row r="58" spans="1:14" x14ac:dyDescent="0.2">
      <c r="A58" s="9">
        <v>53</v>
      </c>
      <c r="B58" s="10" t="s">
        <v>211</v>
      </c>
      <c r="C58" s="10"/>
      <c r="D58" s="10"/>
      <c r="E58" s="10"/>
      <c r="F58" s="10"/>
      <c r="G58" s="10"/>
      <c r="H58" s="34">
        <f>RASHODI!J50</f>
        <v>7270792.5</v>
      </c>
      <c r="I58" s="34">
        <f>RASHODI!K50</f>
        <v>965000</v>
      </c>
      <c r="J58" s="34">
        <f>RASHODI!L50</f>
        <v>459038.51</v>
      </c>
      <c r="K58" s="34">
        <f>RASHODI!M50</f>
        <v>965000</v>
      </c>
      <c r="L58" s="34">
        <f>RASHODI!N50</f>
        <v>965000</v>
      </c>
    </row>
    <row r="59" spans="1:14" x14ac:dyDescent="0.2">
      <c r="A59" s="9">
        <v>55</v>
      </c>
      <c r="B59" s="10" t="s">
        <v>212</v>
      </c>
      <c r="C59" s="10"/>
      <c r="D59" s="10"/>
      <c r="E59" s="10"/>
      <c r="F59" s="10"/>
      <c r="G59" s="10"/>
      <c r="H59" s="34">
        <f>RASHODI!J136+RASHODI!J209</f>
        <v>522000.00436000002</v>
      </c>
      <c r="I59" s="34">
        <f>RASHODI!K136+RASHODI!K209</f>
        <v>69281.299999999988</v>
      </c>
      <c r="J59" s="34">
        <f>RASHODI!L136+RASHODI!L209</f>
        <v>41758.33</v>
      </c>
      <c r="K59" s="34">
        <f>RASHODI!M136+RASHODI!M209</f>
        <v>69281.3</v>
      </c>
      <c r="L59" s="34">
        <f>RASHODI!N136+RASHODI!N209</f>
        <v>69281.3</v>
      </c>
    </row>
    <row r="60" spans="1:14" x14ac:dyDescent="0.2">
      <c r="A60" s="9">
        <v>58</v>
      </c>
      <c r="B60" s="10" t="s">
        <v>213</v>
      </c>
      <c r="C60" s="10"/>
      <c r="D60" s="10"/>
      <c r="E60" s="10"/>
      <c r="F60" s="10"/>
      <c r="G60" s="10"/>
      <c r="H60" s="34">
        <f>RASHODI!J237</f>
        <v>1193.9922150000002</v>
      </c>
      <c r="I60" s="34">
        <f>RASHODI!K237</f>
        <v>158.47</v>
      </c>
      <c r="J60" s="34">
        <f>RASHODI!L237</f>
        <v>320</v>
      </c>
      <c r="K60" s="34">
        <f>RASHODI!M237</f>
        <v>158.47</v>
      </c>
      <c r="L60" s="34">
        <f>RASHODI!N237</f>
        <v>158.47</v>
      </c>
    </row>
    <row r="61" spans="1:14" x14ac:dyDescent="0.2">
      <c r="A61" s="4"/>
      <c r="B61" s="4"/>
      <c r="C61" s="4"/>
      <c r="D61" s="4"/>
      <c r="E61" s="4"/>
      <c r="F61" s="4"/>
      <c r="G61" s="4"/>
      <c r="H61" s="6"/>
      <c r="I61" s="6"/>
      <c r="J61" s="6"/>
      <c r="K61" s="6"/>
      <c r="L61" s="6"/>
    </row>
    <row r="62" spans="1:14" ht="15" x14ac:dyDescent="0.25">
      <c r="A62" s="18">
        <v>32</v>
      </c>
      <c r="B62" s="19" t="s">
        <v>9</v>
      </c>
      <c r="C62" s="19"/>
      <c r="D62" s="19"/>
      <c r="E62" s="19"/>
      <c r="F62" s="19"/>
      <c r="G62" s="19"/>
      <c r="H62" s="20">
        <f>SUM(H63:H70)</f>
        <v>1762561.3337550003</v>
      </c>
      <c r="I62" s="20">
        <f>SUM(I63:I70)</f>
        <v>233932.07791890635</v>
      </c>
      <c r="J62" s="20">
        <f>SUM(J63:J70)</f>
        <v>137890.72</v>
      </c>
      <c r="K62" s="20">
        <f t="shared" ref="K62:L62" si="15">SUM(K63:K70)</f>
        <v>232870.3</v>
      </c>
      <c r="L62" s="20">
        <f t="shared" si="15"/>
        <v>232870.3</v>
      </c>
    </row>
    <row r="63" spans="1:14" x14ac:dyDescent="0.2">
      <c r="A63" s="9">
        <v>11</v>
      </c>
      <c r="B63" s="10" t="s">
        <v>169</v>
      </c>
      <c r="C63" s="10"/>
      <c r="D63" s="10"/>
      <c r="E63" s="10"/>
      <c r="F63" s="10"/>
      <c r="G63" s="10"/>
      <c r="H63" s="34">
        <f>RASHODI!J72+RASHODI!J145+RASHODI!J293+RASHODI!J447</f>
        <v>258335.68221500001</v>
      </c>
      <c r="I63" s="34">
        <f>RASHODI!K72+RASHODI!K145+RASHODI!K293+RASHODI!K447</f>
        <v>34287.037257283162</v>
      </c>
      <c r="J63" s="34">
        <f>RASHODI!L72+RASHODI!L80+RASHODI!L145+RASHODI!L293+RASHODI!L312+RASHODI!L328+RASHODI!L447</f>
        <v>21643.34</v>
      </c>
      <c r="K63" s="34">
        <f>RASHODI!M72+RASHODI!M145+RASHODI!M293+RASHODI!M447</f>
        <v>34128.47</v>
      </c>
      <c r="L63" s="34">
        <f>RASHODI!N72+RASHODI!N145+RASHODI!N293+RASHODI!N447</f>
        <v>34128.47</v>
      </c>
    </row>
    <row r="64" spans="1:14" x14ac:dyDescent="0.2">
      <c r="A64" s="9">
        <v>32</v>
      </c>
      <c r="B64" s="10" t="s">
        <v>215</v>
      </c>
      <c r="C64" s="10"/>
      <c r="D64" s="10"/>
      <c r="E64" s="10"/>
      <c r="F64" s="10"/>
      <c r="G64" s="10"/>
      <c r="H64" s="34">
        <f>RASHODI!J39</f>
        <v>98707.835630000016</v>
      </c>
      <c r="I64" s="34">
        <f>RASHODI!K39</f>
        <v>13100.78</v>
      </c>
      <c r="J64" s="34">
        <f>RASHODI!L39</f>
        <v>7156.0199999999995</v>
      </c>
      <c r="K64" s="34">
        <f>RASHODI!M39</f>
        <v>13100.78</v>
      </c>
      <c r="L64" s="34">
        <f>RASHODI!N39</f>
        <v>13100.78</v>
      </c>
    </row>
    <row r="65" spans="1:12" x14ac:dyDescent="0.2">
      <c r="A65" s="9">
        <v>47</v>
      </c>
      <c r="B65" s="10" t="s">
        <v>214</v>
      </c>
      <c r="C65" s="10"/>
      <c r="D65" s="10"/>
      <c r="E65" s="10"/>
      <c r="F65" s="10"/>
      <c r="G65" s="10"/>
      <c r="H65" s="34">
        <f>RASHODI!J107+RASHODI!J123+RASHODI!J154+RASHODI!J182</f>
        <v>725984.78853000002</v>
      </c>
      <c r="I65" s="34">
        <f>RASHODI!K107+RASHODI!K123+RASHODI!K154+RASHODI!K182</f>
        <v>96354.739999999991</v>
      </c>
      <c r="J65" s="34">
        <f>RASHODI!L107+RASHODI!L123+RASHODI!L154+RASHODI!L182</f>
        <v>34764.49</v>
      </c>
      <c r="K65" s="34">
        <f>RASHODI!M107+RASHODI!M123+RASHODI!M154+RASHODI!M182</f>
        <v>96354.739999999991</v>
      </c>
      <c r="L65" s="34">
        <f>RASHODI!N107+RASHODI!N123+RASHODI!N154+RASHODI!N182</f>
        <v>96354.739999999991</v>
      </c>
    </row>
    <row r="66" spans="1:12" x14ac:dyDescent="0.2">
      <c r="A66" s="9">
        <v>48</v>
      </c>
      <c r="B66" s="10" t="s">
        <v>216</v>
      </c>
      <c r="C66" s="10"/>
      <c r="D66" s="10"/>
      <c r="E66" s="10"/>
      <c r="F66" s="10"/>
      <c r="G66" s="10"/>
      <c r="H66" s="34">
        <f>RASHODI!J18+RASHODI!J28</f>
        <v>252650.41527000003</v>
      </c>
      <c r="I66" s="34">
        <f>RASHODI!K18+RASHODI!K28</f>
        <v>33532.472661755921</v>
      </c>
      <c r="J66" s="34">
        <f>RASHODI!L18+RASHODI!L28</f>
        <v>14280</v>
      </c>
      <c r="K66" s="34">
        <f>RASHODI!M18+RASHODI!M28</f>
        <v>33532.47</v>
      </c>
      <c r="L66" s="34">
        <f>RASHODI!N18+RASHODI!N28</f>
        <v>33532.47</v>
      </c>
    </row>
    <row r="67" spans="1:12" x14ac:dyDescent="0.2">
      <c r="A67" s="9">
        <v>51</v>
      </c>
      <c r="B67" s="10" t="s">
        <v>217</v>
      </c>
      <c r="C67" s="10"/>
      <c r="D67" s="10"/>
      <c r="E67" s="10"/>
      <c r="F67" s="10"/>
      <c r="G67" s="10"/>
      <c r="H67" s="34">
        <f>RASHODI!J456</f>
        <v>6805.28</v>
      </c>
      <c r="I67" s="34">
        <f>RASHODI!K456</f>
        <v>903.21587364788627</v>
      </c>
      <c r="J67" s="34">
        <f>RASHODI!L456</f>
        <v>210.5</v>
      </c>
      <c r="K67" s="34">
        <f>RASHODI!M456</f>
        <v>0</v>
      </c>
      <c r="L67" s="34">
        <f>RASHODI!N456</f>
        <v>0</v>
      </c>
    </row>
    <row r="68" spans="1:12" x14ac:dyDescent="0.2">
      <c r="A68" s="9">
        <v>53</v>
      </c>
      <c r="B68" s="10" t="s">
        <v>211</v>
      </c>
      <c r="C68" s="10"/>
      <c r="D68" s="10"/>
      <c r="E68" s="10"/>
      <c r="F68" s="10"/>
      <c r="G68" s="10"/>
      <c r="H68" s="34">
        <f>RASHODI!J54+RASHODI!J168+RASHODI!J302</f>
        <v>343543.75770999998</v>
      </c>
      <c r="I68" s="34">
        <f>RASHODI!K54+RASHODI!K168+RASHODI!K302</f>
        <v>45596.090000000004</v>
      </c>
      <c r="J68" s="34">
        <f>RASHODI!L54+RASHODI!L168+RASHODI!L302+RASHODI!L321</f>
        <v>54069.57</v>
      </c>
      <c r="K68" s="34">
        <f>RASHODI!M54+RASHODI!M168+RASHODI!M302</f>
        <v>45596.090000000004</v>
      </c>
      <c r="L68" s="34">
        <f>RASHODI!N54+RASHODI!N168+RASHODI!N302</f>
        <v>45596.090000000004</v>
      </c>
    </row>
    <row r="69" spans="1:12" x14ac:dyDescent="0.2">
      <c r="A69" s="9">
        <v>55</v>
      </c>
      <c r="B69" s="10" t="s">
        <v>212</v>
      </c>
      <c r="C69" s="10"/>
      <c r="D69" s="10"/>
      <c r="E69" s="10"/>
      <c r="F69" s="10"/>
      <c r="G69" s="10"/>
      <c r="H69" s="34">
        <f>RASHODI!J140+RASHODI!J174+RASHODI!J204+RASHODI!J218+RASHODI!J225+RASHODI!J231+RASHODI!J249</f>
        <v>67671.570845000009</v>
      </c>
      <c r="I69" s="34">
        <f>RASHODI!K140+RASHODI!K174+RASHODI!K204+RASHODI!K218+RASHODI!K225+RASHODI!K231+RASHODI!K249</f>
        <v>8981.5521262193906</v>
      </c>
      <c r="J69" s="34">
        <f>RASHODI!L140+RASHODI!L174+RASHODI!L204+RASHODI!L213+RASHODI!L218+RASHODI!L225+RASHODI!L231+RASHODI!L249</f>
        <v>4215.34</v>
      </c>
      <c r="K69" s="34">
        <f>RASHODI!M140+RASHODI!M174+RASHODI!M204+RASHODI!M218+RASHODI!M225+RASHODI!M231+RASHODI!M249</f>
        <v>8981.56</v>
      </c>
      <c r="L69" s="34">
        <f>RASHODI!N140+RASHODI!N174+RASHODI!N204+RASHODI!N218+RASHODI!N225+RASHODI!N231+RASHODI!N249</f>
        <v>8981.56</v>
      </c>
    </row>
    <row r="70" spans="1:12" x14ac:dyDescent="0.2">
      <c r="A70" s="9">
        <v>58</v>
      </c>
      <c r="B70" s="10" t="s">
        <v>213</v>
      </c>
      <c r="C70" s="10"/>
      <c r="D70" s="10"/>
      <c r="E70" s="10"/>
      <c r="F70" s="10"/>
      <c r="G70" s="10"/>
      <c r="H70" s="34">
        <f>RASHODI!J241</f>
        <v>8862.0035549999993</v>
      </c>
      <c r="I70" s="34">
        <f>RASHODI!K241</f>
        <v>1176.19</v>
      </c>
      <c r="J70" s="34">
        <f>RASHODI!L241</f>
        <v>1551.46</v>
      </c>
      <c r="K70" s="34">
        <f>RASHODI!M241</f>
        <v>1176.19</v>
      </c>
      <c r="L70" s="34">
        <f>RASHODI!N241</f>
        <v>1176.19</v>
      </c>
    </row>
    <row r="71" spans="1:12" x14ac:dyDescent="0.2">
      <c r="A71" s="4"/>
      <c r="B71" s="4"/>
      <c r="C71" s="4"/>
      <c r="D71" s="4"/>
      <c r="E71" s="4"/>
      <c r="F71" s="4"/>
      <c r="G71" s="4"/>
      <c r="H71" s="6"/>
      <c r="I71" s="6"/>
      <c r="J71" s="6"/>
      <c r="K71" s="6"/>
      <c r="L71" s="6"/>
    </row>
    <row r="72" spans="1:12" ht="15" x14ac:dyDescent="0.25">
      <c r="A72" s="18">
        <v>34</v>
      </c>
      <c r="B72" s="19" t="s">
        <v>52</v>
      </c>
      <c r="C72" s="19"/>
      <c r="D72" s="19"/>
      <c r="E72" s="19"/>
      <c r="F72" s="19"/>
      <c r="G72" s="19"/>
      <c r="H72" s="20">
        <f>SUM(H73:H75)</f>
        <v>14623.849875</v>
      </c>
      <c r="I72" s="20">
        <f>SUM(I73:I75)</f>
        <v>1940.92</v>
      </c>
      <c r="J72" s="20">
        <f>SUM(J73:J76)</f>
        <v>1431.6</v>
      </c>
      <c r="K72" s="20">
        <f t="shared" ref="K72:L72" si="16">SUM(K73:K75)</f>
        <v>1806.3700000000001</v>
      </c>
      <c r="L72" s="20">
        <f t="shared" si="16"/>
        <v>1806.3700000000001</v>
      </c>
    </row>
    <row r="73" spans="1:12" x14ac:dyDescent="0.2">
      <c r="A73" s="9">
        <v>32</v>
      </c>
      <c r="B73" s="10" t="s">
        <v>215</v>
      </c>
      <c r="C73" s="10"/>
      <c r="D73" s="10"/>
      <c r="E73" s="10"/>
      <c r="F73" s="10"/>
      <c r="G73" s="10"/>
      <c r="H73" s="34">
        <f>RASHODI!J45</f>
        <v>110.00370000000001</v>
      </c>
      <c r="I73" s="34">
        <f>RASHODI!K45</f>
        <v>14.6</v>
      </c>
      <c r="J73" s="34">
        <f>RASHODI!L45</f>
        <v>117.63</v>
      </c>
      <c r="K73" s="34">
        <f>RASHODI!M45</f>
        <v>14.6</v>
      </c>
      <c r="L73" s="34">
        <f>RASHODI!N45</f>
        <v>14.6</v>
      </c>
    </row>
    <row r="74" spans="1:12" x14ac:dyDescent="0.2">
      <c r="A74" s="9">
        <v>47</v>
      </c>
      <c r="B74" s="10" t="s">
        <v>214</v>
      </c>
      <c r="C74" s="10"/>
      <c r="D74" s="10"/>
      <c r="E74" s="10"/>
      <c r="F74" s="10"/>
      <c r="G74" s="10"/>
      <c r="H74" s="34">
        <f>RASHODI!J112+RASHODI!J128+RASHODI!J160+RASHODI!J188</f>
        <v>8513.8224449999998</v>
      </c>
      <c r="I74" s="34">
        <f>RASHODI!K112+RASHODI!K128+RASHODI!K160+RASHODI!K188</f>
        <v>1129.98</v>
      </c>
      <c r="J74" s="34">
        <f>RASHODI!L112+RASHODI!L128+RASHODI!L160+RASHODI!L188</f>
        <v>188.07</v>
      </c>
      <c r="K74" s="34">
        <f>RASHODI!M112+RASHODI!M128+RASHODI!M160+RASHODI!M188</f>
        <v>995.43000000000006</v>
      </c>
      <c r="L74" s="34">
        <f>RASHODI!N112+RASHODI!N128+RASHODI!N160+RASHODI!N188</f>
        <v>995.43000000000006</v>
      </c>
    </row>
    <row r="75" spans="1:12" x14ac:dyDescent="0.2">
      <c r="A75" s="9">
        <v>48</v>
      </c>
      <c r="B75" s="10" t="s">
        <v>216</v>
      </c>
      <c r="C75" s="10"/>
      <c r="D75" s="10"/>
      <c r="E75" s="10"/>
      <c r="F75" s="10"/>
      <c r="G75" s="10"/>
      <c r="H75" s="34">
        <f>RASHODI!J23</f>
        <v>6000.0237300000008</v>
      </c>
      <c r="I75" s="34">
        <f>RASHODI!K23</f>
        <v>796.34</v>
      </c>
      <c r="J75" s="34">
        <f>RASHODI!L23</f>
        <v>476.58</v>
      </c>
      <c r="K75" s="34">
        <f>RASHODI!M23</f>
        <v>796.34</v>
      </c>
      <c r="L75" s="34">
        <f>RASHODI!N23</f>
        <v>796.34</v>
      </c>
    </row>
    <row r="76" spans="1:12" x14ac:dyDescent="0.2">
      <c r="A76" s="9">
        <v>53</v>
      </c>
      <c r="B76" s="10" t="s">
        <v>211</v>
      </c>
      <c r="C76" s="10"/>
      <c r="D76" s="10"/>
      <c r="E76" s="10"/>
      <c r="F76" s="10"/>
      <c r="G76" s="10"/>
      <c r="H76" s="34"/>
      <c r="I76" s="34"/>
      <c r="J76" s="34">
        <f>RASHODI!L57</f>
        <v>649.32000000000005</v>
      </c>
      <c r="K76" s="34"/>
      <c r="L76" s="34"/>
    </row>
    <row r="77" spans="1:12" x14ac:dyDescent="0.2">
      <c r="A77" s="4"/>
      <c r="B77" s="4"/>
      <c r="C77" s="4"/>
      <c r="D77" s="4"/>
      <c r="E77" s="4"/>
      <c r="F77" s="4"/>
      <c r="G77" s="4"/>
      <c r="H77" s="6"/>
      <c r="I77" s="6"/>
      <c r="J77" s="6"/>
      <c r="K77" s="6"/>
      <c r="L77" s="6"/>
    </row>
    <row r="78" spans="1:12" ht="15" x14ac:dyDescent="0.25">
      <c r="A78" s="18">
        <v>37</v>
      </c>
      <c r="B78" s="56" t="s">
        <v>55</v>
      </c>
      <c r="C78" s="19"/>
      <c r="D78" s="19"/>
      <c r="E78" s="19"/>
      <c r="F78" s="19"/>
      <c r="G78" s="19"/>
      <c r="H78" s="20">
        <f>SUM(H79:H81)</f>
        <v>442999.63</v>
      </c>
      <c r="I78" s="20">
        <f>SUM(I79:I81)</f>
        <v>58796.150426703825</v>
      </c>
      <c r="J78" s="20">
        <f>SUM(J79:J81)</f>
        <v>26232.75</v>
      </c>
      <c r="K78" s="20">
        <f t="shared" ref="K78:L78" si="17">SUM(K79:K81)</f>
        <v>58796.15</v>
      </c>
      <c r="L78" s="20">
        <f t="shared" si="17"/>
        <v>58796.15</v>
      </c>
    </row>
    <row r="79" spans="1:12" x14ac:dyDescent="0.2">
      <c r="A79" s="9">
        <v>48</v>
      </c>
      <c r="B79" s="10" t="s">
        <v>216</v>
      </c>
      <c r="C79" s="10"/>
      <c r="D79" s="10"/>
      <c r="E79" s="10"/>
      <c r="F79" s="10"/>
      <c r="G79" s="10"/>
      <c r="H79" s="34">
        <f>RASHODI!J31</f>
        <v>343250.63</v>
      </c>
      <c r="I79" s="34">
        <f>RASHODI!K31</f>
        <v>45557.187603689694</v>
      </c>
      <c r="J79" s="34">
        <f>RASHODI!L31</f>
        <v>24736.26</v>
      </c>
      <c r="K79" s="34">
        <f>RASHODI!M31</f>
        <v>45557.19</v>
      </c>
      <c r="L79" s="34">
        <f>RASHODI!N31</f>
        <v>45557.19</v>
      </c>
    </row>
    <row r="80" spans="1:12" x14ac:dyDescent="0.2">
      <c r="A80" s="9">
        <v>53</v>
      </c>
      <c r="B80" s="10" t="s">
        <v>211</v>
      </c>
      <c r="C80" s="10"/>
      <c r="D80" s="10"/>
      <c r="E80" s="10"/>
      <c r="F80" s="10"/>
      <c r="G80" s="10"/>
      <c r="H80" s="34">
        <f>RASHODI!J196+RASHODI!J255+RASHODI!J317</f>
        <v>84749</v>
      </c>
      <c r="I80" s="34">
        <f>RASHODI!K196+RASHODI!K255+RASHODI!K317</f>
        <v>11248.122823014135</v>
      </c>
      <c r="J80" s="34">
        <f>RASHODI!L196+RASHODI!L255+RASHODI!L317</f>
        <v>1496.4899999999998</v>
      </c>
      <c r="K80" s="34">
        <f>RASHODI!M196+RASHODI!M255+RASHODI!M317</f>
        <v>11248.12</v>
      </c>
      <c r="L80" s="34">
        <f>RASHODI!N196+RASHODI!N255+RASHODI!N317</f>
        <v>11248.12</v>
      </c>
    </row>
    <row r="81" spans="1:14" x14ac:dyDescent="0.2">
      <c r="A81" s="9">
        <v>55</v>
      </c>
      <c r="B81" s="10" t="s">
        <v>212</v>
      </c>
      <c r="C81" s="10"/>
      <c r="D81" s="10"/>
      <c r="E81" s="10"/>
      <c r="F81" s="10"/>
      <c r="G81" s="10"/>
      <c r="H81" s="34">
        <f>RASHODI!J267</f>
        <v>15000</v>
      </c>
      <c r="I81" s="34">
        <f>RASHODI!K267</f>
        <v>1990.84</v>
      </c>
      <c r="J81" s="34">
        <f>RASHODI!L267</f>
        <v>0</v>
      </c>
      <c r="K81" s="34">
        <f>RASHODI!M267</f>
        <v>1990.84</v>
      </c>
      <c r="L81" s="34">
        <f>RASHODI!N267</f>
        <v>1990.84</v>
      </c>
    </row>
    <row r="82" spans="1:14" ht="12.75" x14ac:dyDescent="0.2">
      <c r="H82" s="100"/>
      <c r="I82" s="100"/>
      <c r="J82" s="100"/>
      <c r="K82" s="100"/>
      <c r="L82" s="100"/>
    </row>
    <row r="83" spans="1:14" s="2" customFormat="1" ht="15" x14ac:dyDescent="0.25">
      <c r="A83" s="114">
        <v>4</v>
      </c>
      <c r="B83" s="111" t="s">
        <v>13</v>
      </c>
      <c r="H83" s="8">
        <f>H85</f>
        <v>376485.03628500004</v>
      </c>
      <c r="I83" s="8">
        <f>I85</f>
        <v>49968.154593536397</v>
      </c>
      <c r="J83" s="8">
        <f>J85+J92</f>
        <v>5991.93</v>
      </c>
      <c r="K83" s="8">
        <f t="shared" ref="K83:L83" si="18">K85</f>
        <v>9547.16</v>
      </c>
      <c r="L83" s="8">
        <f t="shared" si="18"/>
        <v>9547.16</v>
      </c>
      <c r="N83" s="102"/>
    </row>
    <row r="84" spans="1:14" s="4" customFormat="1" x14ac:dyDescent="0.2">
      <c r="H84" s="6"/>
      <c r="I84" s="6"/>
      <c r="J84" s="6"/>
      <c r="K84" s="6"/>
      <c r="L84" s="6"/>
      <c r="N84" s="103"/>
    </row>
    <row r="85" spans="1:14" s="4" customFormat="1" ht="15" x14ac:dyDescent="0.25">
      <c r="A85" s="18">
        <v>42</v>
      </c>
      <c r="B85" s="19" t="s">
        <v>36</v>
      </c>
      <c r="C85" s="19"/>
      <c r="D85" s="19"/>
      <c r="E85" s="19"/>
      <c r="F85" s="19"/>
      <c r="G85" s="19"/>
      <c r="H85" s="20">
        <f>SUM(H86:H90)</f>
        <v>376485.03628500004</v>
      </c>
      <c r="I85" s="20">
        <f>SUM(I86:I90)</f>
        <v>49968.154593536397</v>
      </c>
      <c r="J85" s="20">
        <f>SUM(J86:J90)</f>
        <v>4991.93</v>
      </c>
      <c r="K85" s="20">
        <f t="shared" ref="K85:L85" si="19">SUM(K86:K90)</f>
        <v>9547.16</v>
      </c>
      <c r="L85" s="20">
        <f t="shared" si="19"/>
        <v>9547.16</v>
      </c>
      <c r="N85" s="15"/>
    </row>
    <row r="86" spans="1:14" s="4" customFormat="1" x14ac:dyDescent="0.2">
      <c r="A86" s="9">
        <v>11</v>
      </c>
      <c r="B86" s="10" t="s">
        <v>169</v>
      </c>
      <c r="C86" s="10"/>
      <c r="D86" s="10"/>
      <c r="E86" s="10"/>
      <c r="F86" s="10"/>
      <c r="G86" s="10"/>
      <c r="H86" s="34">
        <f>RASHODI!J297</f>
        <v>3500.0012849999998</v>
      </c>
      <c r="I86" s="34">
        <f>RASHODI!K297</f>
        <v>464.53</v>
      </c>
      <c r="J86" s="34">
        <f>RASHODI!L297</f>
        <v>0</v>
      </c>
      <c r="K86" s="34">
        <f>RASHODI!M297</f>
        <v>464.53</v>
      </c>
      <c r="L86" s="34">
        <f>RASHODI!N297</f>
        <v>464.53</v>
      </c>
      <c r="N86" s="103"/>
    </row>
    <row r="87" spans="1:14" s="4" customFormat="1" x14ac:dyDescent="0.2">
      <c r="A87" s="9">
        <v>32</v>
      </c>
      <c r="B87" s="10" t="s">
        <v>215</v>
      </c>
      <c r="C87" s="10"/>
      <c r="D87" s="10"/>
      <c r="E87" s="10"/>
      <c r="F87" s="10"/>
      <c r="G87" s="10"/>
      <c r="H87" s="34">
        <f>RASHODI!J357</f>
        <v>5500.1850000000004</v>
      </c>
      <c r="I87" s="34">
        <f>RASHODI!K357</f>
        <v>730</v>
      </c>
      <c r="J87" s="34">
        <f>RASHODI!L357</f>
        <v>396.93</v>
      </c>
      <c r="K87" s="34">
        <f>RASHODI!M357</f>
        <v>730</v>
      </c>
      <c r="L87" s="34">
        <f>RASHODI!N357</f>
        <v>730</v>
      </c>
      <c r="N87" s="103"/>
    </row>
    <row r="88" spans="1:14" s="4" customFormat="1" x14ac:dyDescent="0.2">
      <c r="A88" s="9">
        <v>47</v>
      </c>
      <c r="B88" s="10" t="s">
        <v>214</v>
      </c>
      <c r="C88" s="10"/>
      <c r="D88" s="10"/>
      <c r="E88" s="10"/>
      <c r="F88" s="10"/>
      <c r="G88" s="10"/>
      <c r="H88" s="34">
        <f>RASHODI!J115+RASHODI!J131+RASHODI!J163+RASHODI!J191</f>
        <v>324141.7</v>
      </c>
      <c r="I88" s="34">
        <f>RASHODI!K115+RASHODI!K131+RASHODI!K163+RASHODI!K191</f>
        <v>43021</v>
      </c>
      <c r="J88" s="34">
        <f>RASHODI!L115+RASHODI!L131+RASHODI!L163+RASHODI!L191</f>
        <v>1476</v>
      </c>
      <c r="K88" s="34">
        <f>RASHODI!M115+RASHODI!M131+RASHODI!M163+RASHODI!M191</f>
        <v>2600</v>
      </c>
      <c r="L88" s="34">
        <f>RASHODI!N115+RASHODI!N131+RASHODI!N163+RASHODI!N191</f>
        <v>2600</v>
      </c>
      <c r="N88" s="103"/>
    </row>
    <row r="89" spans="1:14" s="4" customFormat="1" x14ac:dyDescent="0.2">
      <c r="A89" s="9">
        <v>53</v>
      </c>
      <c r="B89" s="10" t="s">
        <v>211</v>
      </c>
      <c r="C89" s="10"/>
      <c r="D89" s="10"/>
      <c r="E89" s="10"/>
      <c r="F89" s="10"/>
      <c r="G89" s="10"/>
      <c r="H89" s="34">
        <f>RASHODI!J199+RASHODI!J368</f>
        <v>23343.15</v>
      </c>
      <c r="I89" s="34">
        <f>RASHODI!K199+RASHODI!K368</f>
        <v>3098.1684252438781</v>
      </c>
      <c r="J89" s="34">
        <f>RASHODI!L199+RASHODI!L368</f>
        <v>0</v>
      </c>
      <c r="K89" s="34">
        <f>RASHODI!M199+RASHODI!M368</f>
        <v>3098.17</v>
      </c>
      <c r="L89" s="34">
        <f>RASHODI!N199+RASHODI!N368</f>
        <v>3098.17</v>
      </c>
      <c r="N89" s="103"/>
    </row>
    <row r="90" spans="1:14" s="4" customFormat="1" x14ac:dyDescent="0.2">
      <c r="A90" s="9">
        <v>55</v>
      </c>
      <c r="B90" s="10" t="s">
        <v>212</v>
      </c>
      <c r="C90" s="10"/>
      <c r="D90" s="10"/>
      <c r="E90" s="10"/>
      <c r="F90" s="10"/>
      <c r="G90" s="10"/>
      <c r="H90" s="34">
        <f>RASHODI!J373</f>
        <v>20000</v>
      </c>
      <c r="I90" s="34">
        <f>RASHODI!K373</f>
        <v>2654.4561682925209</v>
      </c>
      <c r="J90" s="34">
        <f>RASHODI!L373</f>
        <v>3119</v>
      </c>
      <c r="K90" s="34">
        <f>RASHODI!M373</f>
        <v>2654.46</v>
      </c>
      <c r="L90" s="34">
        <f>RASHODI!N373</f>
        <v>2654.46</v>
      </c>
      <c r="N90" s="103"/>
    </row>
    <row r="91" spans="1:14" s="4" customFormat="1" x14ac:dyDescent="0.2">
      <c r="A91" s="17"/>
      <c r="B91" s="11"/>
      <c r="C91" s="11"/>
      <c r="D91" s="11"/>
      <c r="E91" s="11"/>
      <c r="F91" s="11"/>
      <c r="G91" s="11"/>
      <c r="H91" s="81"/>
      <c r="I91" s="81"/>
      <c r="J91" s="81"/>
      <c r="K91" s="81"/>
      <c r="L91" s="81"/>
      <c r="N91" s="103"/>
    </row>
    <row r="92" spans="1:14" s="4" customFormat="1" ht="15" x14ac:dyDescent="0.25">
      <c r="A92" s="142">
        <v>45</v>
      </c>
      <c r="B92" s="143" t="s">
        <v>231</v>
      </c>
      <c r="C92" s="11"/>
      <c r="D92" s="11"/>
      <c r="E92" s="11"/>
      <c r="F92" s="11"/>
      <c r="G92" s="11"/>
      <c r="H92" s="81"/>
      <c r="I92" s="20"/>
      <c r="J92" s="20">
        <f>J93</f>
        <v>1000</v>
      </c>
      <c r="K92" s="20"/>
      <c r="L92" s="20"/>
      <c r="N92" s="103"/>
    </row>
    <row r="93" spans="1:14" s="4" customFormat="1" x14ac:dyDescent="0.2">
      <c r="A93" s="9">
        <v>48</v>
      </c>
      <c r="B93" s="10" t="s">
        <v>216</v>
      </c>
      <c r="C93" s="11"/>
      <c r="D93" s="11"/>
      <c r="E93" s="11"/>
      <c r="F93" s="11"/>
      <c r="G93" s="11"/>
      <c r="H93" s="81"/>
      <c r="I93" s="34"/>
      <c r="J93" s="34">
        <f>RASHODI!L351</f>
        <v>1000</v>
      </c>
      <c r="K93" s="34"/>
      <c r="L93" s="34"/>
      <c r="N93" s="103"/>
    </row>
    <row r="94" spans="1:14" s="4" customFormat="1" x14ac:dyDescent="0.2">
      <c r="H94" s="6"/>
      <c r="I94" s="6"/>
      <c r="J94" s="6"/>
      <c r="N94" s="103"/>
    </row>
    <row r="95" spans="1:14" s="4" customFormat="1" ht="15" x14ac:dyDescent="0.25">
      <c r="A95" s="2" t="s">
        <v>219</v>
      </c>
      <c r="B95" s="2"/>
      <c r="C95" s="2"/>
      <c r="D95" s="2"/>
      <c r="E95" s="2"/>
      <c r="F95" s="2"/>
      <c r="G95" s="2"/>
      <c r="H95" s="8">
        <f>H12</f>
        <v>10458008.151039999</v>
      </c>
      <c r="I95" s="8">
        <f>I12</f>
        <v>1388016.1903391068</v>
      </c>
      <c r="J95" s="8">
        <f>J12</f>
        <v>696856.78</v>
      </c>
      <c r="K95" s="8">
        <f t="shared" ref="K95:L95" si="20">K12</f>
        <v>1362459.65</v>
      </c>
      <c r="L95" s="8">
        <f t="shared" si="20"/>
        <v>1362459.65</v>
      </c>
      <c r="N95" s="103"/>
    </row>
    <row r="96" spans="1:14" s="4" customFormat="1" ht="15" x14ac:dyDescent="0.25">
      <c r="A96" s="2"/>
      <c r="B96" s="2"/>
      <c r="C96" s="2"/>
      <c r="D96" s="2"/>
      <c r="E96" s="2"/>
      <c r="F96" s="2"/>
      <c r="G96" s="2"/>
      <c r="H96" s="8"/>
      <c r="I96" s="8"/>
      <c r="J96" s="8"/>
      <c r="K96" s="8"/>
      <c r="L96" s="8"/>
      <c r="N96" s="103"/>
    </row>
    <row r="97" spans="1:14" s="4" customFormat="1" ht="15" x14ac:dyDescent="0.25">
      <c r="A97" s="2" t="s">
        <v>220</v>
      </c>
      <c r="B97" s="2"/>
      <c r="C97" s="2"/>
      <c r="D97" s="2"/>
      <c r="E97" s="2"/>
      <c r="F97" s="2"/>
      <c r="G97" s="2"/>
      <c r="H97" s="8">
        <f>H51+H83</f>
        <v>10759320.31604</v>
      </c>
      <c r="I97" s="8">
        <f>I51+I83</f>
        <v>1428007.1903391066</v>
      </c>
      <c r="J97" s="8">
        <f>J51+J83</f>
        <v>704797.94</v>
      </c>
      <c r="K97" s="8">
        <f t="shared" ref="K97:L97" si="21">K51+K83</f>
        <v>1362029.65</v>
      </c>
      <c r="L97" s="8">
        <f t="shared" si="21"/>
        <v>1362029.65</v>
      </c>
      <c r="N97" s="103"/>
    </row>
    <row r="98" spans="1:14" s="4" customFormat="1" x14ac:dyDescent="0.2">
      <c r="I98" s="6"/>
      <c r="J98" s="6"/>
      <c r="N98" s="103"/>
    </row>
    <row r="99" spans="1:14" s="4" customFormat="1" x14ac:dyDescent="0.2">
      <c r="I99" s="6"/>
      <c r="J99" s="6"/>
      <c r="N99" s="103"/>
    </row>
    <row r="100" spans="1:14" s="4" customFormat="1" x14ac:dyDescent="0.2">
      <c r="N100" s="103"/>
    </row>
    <row r="101" spans="1:14" s="4" customFormat="1" x14ac:dyDescent="0.2">
      <c r="N101" s="103"/>
    </row>
    <row r="102" spans="1:14" s="4" customFormat="1" x14ac:dyDescent="0.2">
      <c r="N102" s="103"/>
    </row>
    <row r="103" spans="1:14" s="4" customFormat="1" x14ac:dyDescent="0.2">
      <c r="N103" s="103"/>
    </row>
    <row r="104" spans="1:14" s="4" customFormat="1" x14ac:dyDescent="0.2">
      <c r="N104" s="103"/>
    </row>
    <row r="105" spans="1:14" s="4" customFormat="1" x14ac:dyDescent="0.2">
      <c r="N105" s="103"/>
    </row>
    <row r="106" spans="1:14" s="4" customFormat="1" x14ac:dyDescent="0.2">
      <c r="N106" s="103"/>
    </row>
    <row r="107" spans="1:14" s="4" customFormat="1" x14ac:dyDescent="0.2">
      <c r="N107" s="103"/>
    </row>
    <row r="108" spans="1:14" s="4" customFormat="1" x14ac:dyDescent="0.2">
      <c r="N108" s="103"/>
    </row>
    <row r="109" spans="1:14" s="4" customFormat="1" x14ac:dyDescent="0.2">
      <c r="N109" s="103"/>
    </row>
    <row r="110" spans="1:14" s="4" customFormat="1" x14ac:dyDescent="0.2">
      <c r="N110" s="103"/>
    </row>
    <row r="111" spans="1:14" s="4" customFormat="1" x14ac:dyDescent="0.2">
      <c r="N111" s="103"/>
    </row>
    <row r="112" spans="1:14" s="4" customFormat="1" x14ac:dyDescent="0.2">
      <c r="N112" s="103"/>
    </row>
    <row r="113" spans="14:14" s="4" customFormat="1" x14ac:dyDescent="0.2">
      <c r="N113" s="103"/>
    </row>
    <row r="114" spans="14:14" s="4" customFormat="1" x14ac:dyDescent="0.2">
      <c r="N114" s="103"/>
    </row>
    <row r="115" spans="14:14" s="4" customFormat="1" x14ac:dyDescent="0.2">
      <c r="N115" s="103"/>
    </row>
    <row r="116" spans="14:14" s="4" customFormat="1" x14ac:dyDescent="0.2">
      <c r="N116" s="103"/>
    </row>
    <row r="117" spans="14:14" s="4" customFormat="1" x14ac:dyDescent="0.2">
      <c r="N117" s="103"/>
    </row>
    <row r="118" spans="14:14" s="4" customFormat="1" x14ac:dyDescent="0.2">
      <c r="N118" s="103"/>
    </row>
    <row r="119" spans="14:14" s="4" customFormat="1" x14ac:dyDescent="0.2">
      <c r="N119" s="103"/>
    </row>
    <row r="120" spans="14:14" s="4" customFormat="1" x14ac:dyDescent="0.2">
      <c r="N120" s="103"/>
    </row>
    <row r="121" spans="14:14" s="4" customFormat="1" x14ac:dyDescent="0.2">
      <c r="N121" s="103"/>
    </row>
    <row r="122" spans="14:14" s="4" customFormat="1" x14ac:dyDescent="0.2">
      <c r="N122" s="103"/>
    </row>
    <row r="123" spans="14:14" s="4" customFormat="1" x14ac:dyDescent="0.2">
      <c r="N123" s="103"/>
    </row>
    <row r="124" spans="14:14" s="4" customFormat="1" x14ac:dyDescent="0.2">
      <c r="N124" s="103"/>
    </row>
    <row r="125" spans="14:14" s="4" customFormat="1" x14ac:dyDescent="0.2">
      <c r="N125" s="103"/>
    </row>
    <row r="126" spans="14:14" s="4" customFormat="1" x14ac:dyDescent="0.2">
      <c r="N126" s="103"/>
    </row>
    <row r="127" spans="14:14" s="4" customFormat="1" x14ac:dyDescent="0.2">
      <c r="N127" s="103"/>
    </row>
    <row r="128" spans="14:14" s="4" customFormat="1" x14ac:dyDescent="0.2">
      <c r="N128" s="103"/>
    </row>
    <row r="129" spans="14:14" s="4" customFormat="1" x14ac:dyDescent="0.2">
      <c r="N129" s="103"/>
    </row>
    <row r="130" spans="14:14" s="4" customFormat="1" x14ac:dyDescent="0.2">
      <c r="N130" s="103"/>
    </row>
    <row r="131" spans="14:14" s="4" customFormat="1" x14ac:dyDescent="0.2">
      <c r="N131" s="103"/>
    </row>
    <row r="132" spans="14:14" s="4" customFormat="1" x14ac:dyDescent="0.2">
      <c r="N132" s="103"/>
    </row>
    <row r="133" spans="14:14" s="4" customFormat="1" x14ac:dyDescent="0.2">
      <c r="N133" s="103"/>
    </row>
    <row r="134" spans="14:14" s="4" customFormat="1" x14ac:dyDescent="0.2">
      <c r="N134" s="103"/>
    </row>
    <row r="135" spans="14:14" s="4" customFormat="1" x14ac:dyDescent="0.2">
      <c r="N135" s="103"/>
    </row>
    <row r="136" spans="14:14" s="4" customFormat="1" x14ac:dyDescent="0.2">
      <c r="N136" s="103"/>
    </row>
    <row r="137" spans="14:14" s="4" customFormat="1" x14ac:dyDescent="0.2">
      <c r="N137" s="103"/>
    </row>
    <row r="138" spans="14:14" s="4" customFormat="1" x14ac:dyDescent="0.2">
      <c r="N138" s="103"/>
    </row>
    <row r="139" spans="14:14" s="4" customFormat="1" x14ac:dyDescent="0.2">
      <c r="N139" s="103"/>
    </row>
    <row r="140" spans="14:14" s="4" customFormat="1" x14ac:dyDescent="0.2">
      <c r="N140" s="103"/>
    </row>
    <row r="141" spans="14:14" s="4" customFormat="1" x14ac:dyDescent="0.2">
      <c r="N141" s="103"/>
    </row>
    <row r="142" spans="14:14" s="4" customFormat="1" x14ac:dyDescent="0.2">
      <c r="N142" s="103"/>
    </row>
    <row r="143" spans="14:14" s="4" customFormat="1" x14ac:dyDescent="0.2">
      <c r="N143" s="103"/>
    </row>
    <row r="144" spans="14:14" s="4" customFormat="1" x14ac:dyDescent="0.2">
      <c r="N144" s="103"/>
    </row>
    <row r="145" spans="14:14" s="4" customFormat="1" x14ac:dyDescent="0.2">
      <c r="N145" s="103"/>
    </row>
    <row r="146" spans="14:14" s="4" customFormat="1" x14ac:dyDescent="0.2">
      <c r="N146" s="103"/>
    </row>
    <row r="147" spans="14:14" s="4" customFormat="1" x14ac:dyDescent="0.2">
      <c r="N147" s="103"/>
    </row>
    <row r="148" spans="14:14" s="4" customFormat="1" x14ac:dyDescent="0.2">
      <c r="N148" s="103"/>
    </row>
    <row r="149" spans="14:14" s="4" customFormat="1" x14ac:dyDescent="0.2">
      <c r="N149" s="103"/>
    </row>
    <row r="150" spans="14:14" s="4" customFormat="1" x14ac:dyDescent="0.2">
      <c r="N150" s="103"/>
    </row>
    <row r="151" spans="14:14" s="4" customFormat="1" x14ac:dyDescent="0.2">
      <c r="N151" s="103"/>
    </row>
    <row r="152" spans="14:14" s="4" customFormat="1" x14ac:dyDescent="0.2">
      <c r="N152" s="103"/>
    </row>
    <row r="153" spans="14:14" s="4" customFormat="1" x14ac:dyDescent="0.2">
      <c r="N153" s="103"/>
    </row>
    <row r="154" spans="14:14" s="4" customFormat="1" x14ac:dyDescent="0.2">
      <c r="N154" s="103"/>
    </row>
    <row r="155" spans="14:14" s="4" customFormat="1" x14ac:dyDescent="0.2">
      <c r="N155" s="103"/>
    </row>
    <row r="156" spans="14:14" s="4" customFormat="1" x14ac:dyDescent="0.2">
      <c r="N156" s="103"/>
    </row>
    <row r="157" spans="14:14" s="4" customFormat="1" x14ac:dyDescent="0.2">
      <c r="N157" s="103"/>
    </row>
    <row r="158" spans="14:14" s="4" customFormat="1" x14ac:dyDescent="0.2">
      <c r="N158" s="103"/>
    </row>
    <row r="159" spans="14:14" s="4" customFormat="1" x14ac:dyDescent="0.2">
      <c r="N159" s="103"/>
    </row>
    <row r="160" spans="14:14" s="4" customFormat="1" x14ac:dyDescent="0.2">
      <c r="N160" s="103"/>
    </row>
    <row r="161" spans="14:14" s="4" customFormat="1" x14ac:dyDescent="0.2">
      <c r="N161" s="103"/>
    </row>
    <row r="162" spans="14:14" s="4" customFormat="1" x14ac:dyDescent="0.2">
      <c r="N162" s="103"/>
    </row>
    <row r="163" spans="14:14" s="4" customFormat="1" x14ac:dyDescent="0.2">
      <c r="N163" s="103"/>
    </row>
    <row r="164" spans="14:14" s="4" customFormat="1" x14ac:dyDescent="0.2">
      <c r="N164" s="103"/>
    </row>
    <row r="165" spans="14:14" s="4" customFormat="1" x14ac:dyDescent="0.2">
      <c r="N165" s="103"/>
    </row>
    <row r="166" spans="14:14" s="4" customFormat="1" x14ac:dyDescent="0.2">
      <c r="N166" s="103"/>
    </row>
    <row r="167" spans="14:14" s="4" customFormat="1" x14ac:dyDescent="0.2">
      <c r="N167" s="103"/>
    </row>
    <row r="168" spans="14:14" s="4" customFormat="1" x14ac:dyDescent="0.2">
      <c r="N168" s="103"/>
    </row>
    <row r="169" spans="14:14" s="4" customFormat="1" x14ac:dyDescent="0.2">
      <c r="N169" s="103"/>
    </row>
    <row r="170" spans="14:14" s="4" customFormat="1" x14ac:dyDescent="0.2">
      <c r="N170" s="103"/>
    </row>
    <row r="171" spans="14:14" s="4" customFormat="1" x14ac:dyDescent="0.2">
      <c r="N171" s="103"/>
    </row>
    <row r="172" spans="14:14" s="4" customFormat="1" x14ac:dyDescent="0.2">
      <c r="N172" s="103"/>
    </row>
    <row r="173" spans="14:14" s="4" customFormat="1" x14ac:dyDescent="0.2">
      <c r="N173" s="103"/>
    </row>
    <row r="174" spans="14:14" s="4" customFormat="1" x14ac:dyDescent="0.2">
      <c r="N174" s="103"/>
    </row>
    <row r="175" spans="14:14" s="4" customFormat="1" x14ac:dyDescent="0.2">
      <c r="N175" s="103"/>
    </row>
    <row r="176" spans="14:14" s="4" customFormat="1" x14ac:dyDescent="0.2">
      <c r="N176" s="103"/>
    </row>
    <row r="177" spans="14:14" s="4" customFormat="1" x14ac:dyDescent="0.2">
      <c r="N177" s="103"/>
    </row>
    <row r="178" spans="14:14" s="4" customFormat="1" x14ac:dyDescent="0.2">
      <c r="N178" s="103"/>
    </row>
    <row r="179" spans="14:14" s="4" customFormat="1" x14ac:dyDescent="0.2">
      <c r="N179" s="103"/>
    </row>
    <row r="180" spans="14:14" s="4" customFormat="1" x14ac:dyDescent="0.2">
      <c r="N180" s="103"/>
    </row>
    <row r="181" spans="14:14" s="4" customFormat="1" x14ac:dyDescent="0.2">
      <c r="N181" s="103"/>
    </row>
    <row r="182" spans="14:14" s="4" customFormat="1" x14ac:dyDescent="0.2">
      <c r="N182" s="103"/>
    </row>
    <row r="183" spans="14:14" s="4" customFormat="1" x14ac:dyDescent="0.2">
      <c r="N183" s="103"/>
    </row>
    <row r="184" spans="14:14" s="4" customFormat="1" x14ac:dyDescent="0.2">
      <c r="N184" s="103"/>
    </row>
    <row r="185" spans="14:14" s="4" customFormat="1" x14ac:dyDescent="0.2">
      <c r="N185" s="103"/>
    </row>
  </sheetData>
  <mergeCells count="6">
    <mergeCell ref="A7:B7"/>
    <mergeCell ref="A5:M5"/>
    <mergeCell ref="A1:M1"/>
    <mergeCell ref="A2:M2"/>
    <mergeCell ref="A6:M6"/>
    <mergeCell ref="A3:M3"/>
  </mergeCells>
  <phoneticPr fontId="6" type="noConversion"/>
  <pageMargins left="0.74803149606299213" right="0.74803149606299213" top="0.31496062992125984" bottom="0.23622047244094491" header="0.19685039370078741" footer="0.15748031496062992"/>
  <pageSetup paperSize="9" scale="68" orientation="portrait" r:id="rId1"/>
  <headerFooter alignWithMargins="0">
    <oddFooter>&amp;CStranica &amp;P+1 od 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67"/>
  <sheetViews>
    <sheetView zoomScaleNormal="100" workbookViewId="0">
      <selection activeCell="A8" sqref="A8:XFD8"/>
    </sheetView>
  </sheetViews>
  <sheetFormatPr defaultColWidth="9.140625" defaultRowHeight="14.25" x14ac:dyDescent="0.2"/>
  <cols>
    <col min="1" max="1" width="10.7109375" style="48" customWidth="1"/>
    <col min="2" max="2" width="9.28515625" style="61" bestFit="1" customWidth="1"/>
    <col min="3" max="3" width="53.140625" style="48" customWidth="1"/>
    <col min="4" max="10" width="17.85546875" style="4" hidden="1" customWidth="1"/>
    <col min="11" max="12" width="17.85546875" style="4" customWidth="1"/>
    <col min="13" max="14" width="17.5703125" style="48" hidden="1" customWidth="1"/>
    <col min="15" max="15" width="9.140625" style="48"/>
    <col min="16" max="16" width="17.85546875" style="129" bestFit="1" customWidth="1"/>
    <col min="17" max="17" width="13.28515625" style="48" bestFit="1" customWidth="1"/>
    <col min="18" max="18" width="9.140625" style="48"/>
    <col min="19" max="19" width="14.85546875" style="48" bestFit="1" customWidth="1"/>
    <col min="20" max="20" width="10.85546875" style="48" bestFit="1" customWidth="1"/>
    <col min="21" max="16384" width="9.140625" style="48"/>
  </cols>
  <sheetData>
    <row r="1" spans="1:16" s="50" customFormat="1" ht="20.25" x14ac:dyDescent="0.3">
      <c r="B1" s="147" t="s">
        <v>146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P1" s="128"/>
    </row>
    <row r="2" spans="1:16" s="50" customFormat="1" ht="20.25" x14ac:dyDescent="0.3">
      <c r="B2" s="147" t="s">
        <v>155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P2" s="128"/>
    </row>
    <row r="3" spans="1:16" s="50" customFormat="1" ht="20.25" x14ac:dyDescent="0.3">
      <c r="A3" s="98"/>
      <c r="B3" s="147" t="s">
        <v>232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P3" s="128"/>
    </row>
    <row r="4" spans="1:16" s="50" customFormat="1" ht="20.25" x14ac:dyDescent="0.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P4" s="128"/>
    </row>
    <row r="5" spans="1:16" s="50" customFormat="1" ht="20.25" x14ac:dyDescent="0.3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P5" s="128"/>
    </row>
    <row r="6" spans="1:16" s="50" customFormat="1" ht="20.25" x14ac:dyDescent="0.3">
      <c r="B6" s="147" t="s">
        <v>115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27"/>
      <c r="P6" s="128"/>
    </row>
    <row r="7" spans="1:16" s="50" customFormat="1" ht="20.25" x14ac:dyDescent="0.3">
      <c r="B7" s="147" t="s">
        <v>156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P7" s="128"/>
    </row>
    <row r="8" spans="1:16" s="50" customFormat="1" ht="20.25" x14ac:dyDescent="0.3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P8" s="128"/>
    </row>
    <row r="9" spans="1:16" s="50" customFormat="1" ht="20.25" x14ac:dyDescent="0.3">
      <c r="B9" s="113"/>
      <c r="C9" s="113"/>
      <c r="D9" s="113"/>
      <c r="E9" s="113"/>
      <c r="F9" s="113"/>
      <c r="G9" s="113"/>
      <c r="H9" s="113"/>
      <c r="I9" s="113"/>
      <c r="J9" s="126"/>
      <c r="K9" s="113"/>
      <c r="L9" s="132"/>
      <c r="M9" s="113"/>
      <c r="N9" s="113"/>
      <c r="P9" s="128"/>
    </row>
    <row r="10" spans="1:16" s="50" customFormat="1" ht="15" x14ac:dyDescent="0.25">
      <c r="B10" s="108"/>
      <c r="D10" s="29" t="s">
        <v>128</v>
      </c>
      <c r="E10" s="29" t="s">
        <v>128</v>
      </c>
      <c r="F10" s="29" t="s">
        <v>128</v>
      </c>
      <c r="G10" s="29" t="s">
        <v>128</v>
      </c>
      <c r="H10" s="29" t="s">
        <v>141</v>
      </c>
      <c r="I10" s="29" t="s">
        <v>141</v>
      </c>
      <c r="J10" s="29" t="s">
        <v>149</v>
      </c>
      <c r="K10" s="29" t="s">
        <v>149</v>
      </c>
      <c r="L10" s="29" t="s">
        <v>149</v>
      </c>
      <c r="M10" s="86" t="s">
        <v>73</v>
      </c>
      <c r="N10" s="86" t="s">
        <v>73</v>
      </c>
      <c r="P10" s="128"/>
    </row>
    <row r="11" spans="1:16" s="50" customFormat="1" ht="15" x14ac:dyDescent="0.25">
      <c r="A11" s="53"/>
      <c r="B11" s="53" t="s">
        <v>159</v>
      </c>
      <c r="C11" s="53" t="s">
        <v>4</v>
      </c>
      <c r="D11" s="29"/>
      <c r="E11" s="29" t="s">
        <v>133</v>
      </c>
      <c r="F11" s="29" t="s">
        <v>152</v>
      </c>
      <c r="G11" s="29" t="s">
        <v>152</v>
      </c>
      <c r="H11" s="29" t="s">
        <v>133</v>
      </c>
      <c r="I11" s="29" t="s">
        <v>133</v>
      </c>
      <c r="L11" s="86" t="s">
        <v>225</v>
      </c>
      <c r="M11" s="47" t="s">
        <v>142</v>
      </c>
      <c r="N11" s="47" t="s">
        <v>148</v>
      </c>
      <c r="P11" s="128"/>
    </row>
    <row r="12" spans="1:16" ht="15" customHeight="1" x14ac:dyDescent="0.2">
      <c r="D12" s="6"/>
      <c r="E12" s="6"/>
      <c r="F12" s="99" t="s">
        <v>150</v>
      </c>
      <c r="G12" s="29" t="s">
        <v>151</v>
      </c>
      <c r="H12" s="99" t="s">
        <v>150</v>
      </c>
      <c r="I12" s="29" t="s">
        <v>151</v>
      </c>
      <c r="J12" s="29" t="s">
        <v>150</v>
      </c>
      <c r="K12" s="29" t="s">
        <v>151</v>
      </c>
      <c r="L12" s="29" t="s">
        <v>151</v>
      </c>
      <c r="M12" s="29" t="s">
        <v>151</v>
      </c>
      <c r="N12" s="29" t="s">
        <v>151</v>
      </c>
    </row>
    <row r="13" spans="1:16" ht="8.25" customHeight="1" x14ac:dyDescent="0.2">
      <c r="D13" s="6"/>
      <c r="E13" s="6"/>
      <c r="F13" s="6"/>
      <c r="G13" s="6"/>
      <c r="H13" s="6"/>
      <c r="I13" s="6"/>
      <c r="J13" s="6"/>
      <c r="K13" s="6"/>
      <c r="L13" s="6"/>
    </row>
    <row r="14" spans="1:16" ht="15" x14ac:dyDescent="0.25">
      <c r="B14" s="110">
        <v>2101</v>
      </c>
      <c r="C14" s="50" t="s">
        <v>160</v>
      </c>
      <c r="D14" s="6"/>
      <c r="E14" s="6"/>
      <c r="F14" s="48"/>
      <c r="G14" s="48"/>
      <c r="H14" s="48"/>
      <c r="I14" s="48"/>
      <c r="J14" s="48"/>
      <c r="K14" s="48"/>
      <c r="L14" s="48"/>
    </row>
    <row r="15" spans="1:16" x14ac:dyDescent="0.2">
      <c r="B15" s="48" t="s">
        <v>50</v>
      </c>
      <c r="C15" s="48" t="s">
        <v>163</v>
      </c>
      <c r="D15" s="6"/>
      <c r="E15" s="6"/>
      <c r="F15" s="48"/>
      <c r="G15" s="48"/>
      <c r="H15" s="6"/>
      <c r="I15" s="6"/>
      <c r="J15" s="6"/>
      <c r="K15" s="6"/>
      <c r="L15" s="6"/>
    </row>
    <row r="16" spans="1:16" x14ac:dyDescent="0.2">
      <c r="B16" s="61">
        <v>48005</v>
      </c>
      <c r="C16" s="48" t="s">
        <v>162</v>
      </c>
      <c r="D16" s="6"/>
      <c r="E16" s="6"/>
      <c r="F16" s="6"/>
      <c r="G16" s="6"/>
      <c r="H16" s="6"/>
      <c r="I16" s="6"/>
      <c r="J16" s="6"/>
      <c r="K16" s="6"/>
      <c r="L16" s="6"/>
    </row>
    <row r="17" spans="2:19" ht="15" x14ac:dyDescent="0.25">
      <c r="B17" s="55">
        <v>3</v>
      </c>
      <c r="C17" s="56" t="s">
        <v>5</v>
      </c>
      <c r="D17" s="20">
        <f t="shared" ref="D17:M17" si="0">D18+D23</f>
        <v>245064</v>
      </c>
      <c r="E17" s="20">
        <f t="shared" si="0"/>
        <v>237048</v>
      </c>
      <c r="F17" s="20">
        <f t="shared" si="0"/>
        <v>237048.02</v>
      </c>
      <c r="G17" s="20">
        <f t="shared" si="0"/>
        <v>31462</v>
      </c>
      <c r="H17" s="20">
        <f t="shared" si="0"/>
        <v>237048</v>
      </c>
      <c r="I17" s="20">
        <f t="shared" si="0"/>
        <v>31462</v>
      </c>
      <c r="J17" s="20">
        <f t="shared" ref="J17" si="1">J18+J23</f>
        <v>237050.43900000001</v>
      </c>
      <c r="K17" s="20">
        <f t="shared" si="0"/>
        <v>31462</v>
      </c>
      <c r="L17" s="20">
        <f t="shared" ref="L17" si="2">L18+L23</f>
        <v>14756.58</v>
      </c>
      <c r="M17" s="119">
        <f t="shared" si="0"/>
        <v>31462</v>
      </c>
      <c r="N17" s="119">
        <f>M17</f>
        <v>31462</v>
      </c>
      <c r="Q17" s="130"/>
    </row>
    <row r="18" spans="2:19" ht="15" x14ac:dyDescent="0.25">
      <c r="B18" s="57">
        <v>32</v>
      </c>
      <c r="C18" s="58" t="s">
        <v>9</v>
      </c>
      <c r="D18" s="82">
        <f t="shared" ref="D18:K18" si="3">SUM(D19:D22)</f>
        <v>239064</v>
      </c>
      <c r="E18" s="82">
        <f t="shared" si="3"/>
        <v>231048</v>
      </c>
      <c r="F18" s="82">
        <f t="shared" si="3"/>
        <v>231048.02</v>
      </c>
      <c r="G18" s="82">
        <f t="shared" si="3"/>
        <v>30665.66</v>
      </c>
      <c r="H18" s="82">
        <f t="shared" si="3"/>
        <v>231048</v>
      </c>
      <c r="I18" s="82">
        <f t="shared" si="3"/>
        <v>30665.66</v>
      </c>
      <c r="J18" s="82">
        <f t="shared" ref="J18" si="4">SUM(J19:J22)</f>
        <v>231050.41527000003</v>
      </c>
      <c r="K18" s="82">
        <f t="shared" si="3"/>
        <v>30665.66</v>
      </c>
      <c r="L18" s="82">
        <f t="shared" ref="L18" si="5">SUM(L19:L22)</f>
        <v>14280</v>
      </c>
      <c r="M18" s="118">
        <v>30665.66</v>
      </c>
      <c r="N18" s="118">
        <f>M18</f>
        <v>30665.66</v>
      </c>
      <c r="Q18" s="130"/>
    </row>
    <row r="19" spans="2:19" hidden="1" x14ac:dyDescent="0.2">
      <c r="B19" s="59">
        <v>321</v>
      </c>
      <c r="C19" s="60" t="s">
        <v>10</v>
      </c>
      <c r="D19" s="34">
        <v>29000</v>
      </c>
      <c r="E19" s="87">
        <v>18384</v>
      </c>
      <c r="F19" s="34">
        <v>16176.71</v>
      </c>
      <c r="G19" s="34">
        <v>2654.46</v>
      </c>
      <c r="H19" s="34">
        <v>20000</v>
      </c>
      <c r="I19" s="34">
        <v>2654.46</v>
      </c>
      <c r="J19" s="34">
        <f>K19*7.5345</f>
        <v>20000.028870000002</v>
      </c>
      <c r="K19" s="34">
        <v>2654.46</v>
      </c>
      <c r="L19" s="34">
        <v>1903.82</v>
      </c>
      <c r="M19" s="60"/>
      <c r="N19" s="60"/>
      <c r="Q19" s="130"/>
    </row>
    <row r="20" spans="2:19" hidden="1" x14ac:dyDescent="0.2">
      <c r="B20" s="59">
        <v>322</v>
      </c>
      <c r="C20" s="60" t="s">
        <v>11</v>
      </c>
      <c r="D20" s="34">
        <v>101000</v>
      </c>
      <c r="E20" s="87">
        <v>105469</v>
      </c>
      <c r="F20" s="34">
        <v>102321.39</v>
      </c>
      <c r="G20" s="34">
        <v>12933.9</v>
      </c>
      <c r="H20" s="34">
        <v>97448</v>
      </c>
      <c r="I20" s="34">
        <v>12933.9</v>
      </c>
      <c r="J20" s="34">
        <f t="shared" ref="J20:J24" si="6">K20*7.5345</f>
        <v>97450.469550000009</v>
      </c>
      <c r="K20" s="34">
        <v>12933.9</v>
      </c>
      <c r="L20" s="34">
        <v>5312.5</v>
      </c>
      <c r="M20" s="60"/>
      <c r="N20" s="60"/>
      <c r="Q20" s="130"/>
    </row>
    <row r="21" spans="2:19" hidden="1" x14ac:dyDescent="0.2">
      <c r="B21" s="59">
        <v>323</v>
      </c>
      <c r="C21" s="60" t="s">
        <v>12</v>
      </c>
      <c r="D21" s="34">
        <v>91964</v>
      </c>
      <c r="E21" s="87">
        <v>90095</v>
      </c>
      <c r="F21" s="34">
        <v>92868.02</v>
      </c>
      <c r="G21" s="34">
        <v>12409.57</v>
      </c>
      <c r="H21" s="34">
        <v>93500</v>
      </c>
      <c r="I21" s="34">
        <v>12409.57</v>
      </c>
      <c r="J21" s="34">
        <f t="shared" si="6"/>
        <v>93499.905165000004</v>
      </c>
      <c r="K21" s="34">
        <v>12409.57</v>
      </c>
      <c r="L21" s="34">
        <v>5843.18</v>
      </c>
      <c r="M21" s="60"/>
      <c r="N21" s="60"/>
      <c r="Q21" s="130"/>
    </row>
    <row r="22" spans="2:19" hidden="1" x14ac:dyDescent="0.2">
      <c r="B22" s="59">
        <v>329</v>
      </c>
      <c r="C22" s="60" t="s">
        <v>51</v>
      </c>
      <c r="D22" s="34">
        <v>17100</v>
      </c>
      <c r="E22" s="34">
        <v>17100</v>
      </c>
      <c r="F22" s="34">
        <v>19681.900000000001</v>
      </c>
      <c r="G22" s="34">
        <v>2667.73</v>
      </c>
      <c r="H22" s="34">
        <v>20100</v>
      </c>
      <c r="I22" s="34">
        <v>2667.73</v>
      </c>
      <c r="J22" s="34">
        <f t="shared" si="6"/>
        <v>20100.011685000001</v>
      </c>
      <c r="K22" s="34">
        <v>2667.73</v>
      </c>
      <c r="L22" s="34">
        <v>1220.5</v>
      </c>
      <c r="M22" s="60"/>
      <c r="N22" s="60"/>
      <c r="Q22" s="130"/>
    </row>
    <row r="23" spans="2:19" ht="15" x14ac:dyDescent="0.25">
      <c r="B23" s="57">
        <v>34</v>
      </c>
      <c r="C23" s="58" t="s">
        <v>52</v>
      </c>
      <c r="D23" s="82">
        <f t="shared" ref="D23:L23" si="7">D24</f>
        <v>6000</v>
      </c>
      <c r="E23" s="82">
        <f t="shared" si="7"/>
        <v>6000</v>
      </c>
      <c r="F23" s="82">
        <f t="shared" si="7"/>
        <v>6000</v>
      </c>
      <c r="G23" s="82">
        <f t="shared" si="7"/>
        <v>796.34</v>
      </c>
      <c r="H23" s="82">
        <f t="shared" si="7"/>
        <v>6000</v>
      </c>
      <c r="I23" s="82">
        <f t="shared" si="7"/>
        <v>796.34</v>
      </c>
      <c r="J23" s="82">
        <f t="shared" si="7"/>
        <v>6000.0237300000008</v>
      </c>
      <c r="K23" s="82">
        <f t="shared" si="7"/>
        <v>796.34</v>
      </c>
      <c r="L23" s="82">
        <f t="shared" si="7"/>
        <v>476.58</v>
      </c>
      <c r="M23" s="118">
        <v>796.34</v>
      </c>
      <c r="N23" s="118">
        <f>M23</f>
        <v>796.34</v>
      </c>
      <c r="Q23" s="130"/>
    </row>
    <row r="24" spans="2:19" hidden="1" x14ac:dyDescent="0.2">
      <c r="B24" s="59">
        <v>343</v>
      </c>
      <c r="C24" s="60" t="s">
        <v>53</v>
      </c>
      <c r="D24" s="34">
        <v>6000</v>
      </c>
      <c r="E24" s="34">
        <v>6000</v>
      </c>
      <c r="F24" s="34">
        <v>6000</v>
      </c>
      <c r="G24" s="34">
        <v>796.34</v>
      </c>
      <c r="H24" s="34">
        <v>6000</v>
      </c>
      <c r="I24" s="34">
        <v>796.34</v>
      </c>
      <c r="J24" s="34">
        <f t="shared" si="6"/>
        <v>6000.0237300000008</v>
      </c>
      <c r="K24" s="34">
        <v>796.34</v>
      </c>
      <c r="L24" s="34">
        <v>476.58</v>
      </c>
      <c r="Q24" s="130"/>
    </row>
    <row r="25" spans="2:19" x14ac:dyDescent="0.2">
      <c r="B25" s="48" t="s">
        <v>47</v>
      </c>
      <c r="C25" s="48" t="s">
        <v>164</v>
      </c>
      <c r="D25" s="6"/>
      <c r="E25" s="6"/>
      <c r="F25" s="6"/>
      <c r="G25" s="6"/>
      <c r="H25" s="6"/>
      <c r="I25" s="6"/>
      <c r="J25" s="6"/>
      <c r="K25" s="6"/>
      <c r="L25" s="6"/>
      <c r="Q25" s="130"/>
    </row>
    <row r="26" spans="2:19" ht="15" x14ac:dyDescent="0.25">
      <c r="B26" s="61">
        <v>48005</v>
      </c>
      <c r="C26" s="48" t="s">
        <v>162</v>
      </c>
      <c r="D26" s="33"/>
      <c r="E26" s="33"/>
      <c r="F26" s="48"/>
      <c r="G26" s="48"/>
      <c r="H26" s="33"/>
      <c r="I26" s="33"/>
      <c r="J26" s="33"/>
      <c r="K26" s="33"/>
      <c r="L26" s="33"/>
      <c r="M26" s="124"/>
      <c r="N26" s="124"/>
      <c r="Q26" s="144"/>
      <c r="S26" s="145"/>
    </row>
    <row r="27" spans="2:19" ht="15" x14ac:dyDescent="0.25">
      <c r="B27" s="55">
        <v>3</v>
      </c>
      <c r="C27" s="56" t="s">
        <v>5</v>
      </c>
      <c r="D27" s="20">
        <f t="shared" ref="D27:L27" si="8">D28+D31</f>
        <v>376890</v>
      </c>
      <c r="E27" s="20">
        <f t="shared" si="8"/>
        <v>312923.55</v>
      </c>
      <c r="F27" s="20">
        <f t="shared" si="8"/>
        <v>311330.74</v>
      </c>
      <c r="G27" s="20">
        <f t="shared" si="8"/>
        <v>48424</v>
      </c>
      <c r="H27" s="20">
        <f t="shared" si="8"/>
        <v>364850.46</v>
      </c>
      <c r="I27" s="20">
        <f t="shared" si="8"/>
        <v>48424</v>
      </c>
      <c r="J27" s="20">
        <f t="shared" si="8"/>
        <v>364850.63</v>
      </c>
      <c r="K27" s="20">
        <f t="shared" si="8"/>
        <v>48424.000265445618</v>
      </c>
      <c r="L27" s="20">
        <f t="shared" si="8"/>
        <v>24736.26</v>
      </c>
      <c r="M27" s="119">
        <f>SUM(M28:M31)</f>
        <v>48424</v>
      </c>
      <c r="N27" s="119">
        <f>M27</f>
        <v>48424</v>
      </c>
      <c r="Q27" s="130"/>
    </row>
    <row r="28" spans="2:19" ht="15" x14ac:dyDescent="0.25">
      <c r="B28" s="57">
        <v>32</v>
      </c>
      <c r="C28" s="58" t="s">
        <v>9</v>
      </c>
      <c r="D28" s="82">
        <f t="shared" ref="D28:K28" si="9">SUM(D29:D30)</f>
        <v>8500</v>
      </c>
      <c r="E28" s="82">
        <f t="shared" si="9"/>
        <v>10000</v>
      </c>
      <c r="F28" s="82">
        <f t="shared" si="9"/>
        <v>9500</v>
      </c>
      <c r="G28" s="82">
        <f t="shared" si="9"/>
        <v>2866.81</v>
      </c>
      <c r="H28" s="82">
        <f t="shared" si="9"/>
        <v>21600</v>
      </c>
      <c r="I28" s="82">
        <f t="shared" si="9"/>
        <v>2866.81</v>
      </c>
      <c r="J28" s="82">
        <f t="shared" ref="J28" si="10">SUM(J29:J30)</f>
        <v>21600</v>
      </c>
      <c r="K28" s="82">
        <f t="shared" si="9"/>
        <v>2866.8126617559228</v>
      </c>
      <c r="L28" s="82">
        <f t="shared" ref="L28" si="11">SUM(L29:L30)</f>
        <v>0</v>
      </c>
      <c r="M28" s="118">
        <v>2866.81</v>
      </c>
      <c r="N28" s="118">
        <f>M28</f>
        <v>2866.81</v>
      </c>
      <c r="Q28" s="130"/>
    </row>
    <row r="29" spans="2:19" hidden="1" x14ac:dyDescent="0.2">
      <c r="B29" s="59">
        <v>322</v>
      </c>
      <c r="C29" s="60" t="s">
        <v>11</v>
      </c>
      <c r="D29" s="34"/>
      <c r="E29" s="34"/>
      <c r="F29" s="34"/>
      <c r="G29" s="34"/>
      <c r="H29" s="34"/>
      <c r="I29" s="34"/>
      <c r="J29" s="34">
        <f t="shared" ref="J29" si="12">K29*7.5345</f>
        <v>0</v>
      </c>
      <c r="K29" s="34">
        <f>I29/7.5345</f>
        <v>0</v>
      </c>
      <c r="L29" s="34">
        <f>J29/7.5345</f>
        <v>0</v>
      </c>
      <c r="M29" s="120"/>
      <c r="N29" s="120"/>
      <c r="Q29" s="130"/>
    </row>
    <row r="30" spans="2:19" hidden="1" x14ac:dyDescent="0.2">
      <c r="B30" s="59">
        <v>323</v>
      </c>
      <c r="C30" s="60" t="s">
        <v>12</v>
      </c>
      <c r="D30" s="34">
        <v>8500</v>
      </c>
      <c r="E30" s="87">
        <v>10000</v>
      </c>
      <c r="F30" s="34">
        <v>9500</v>
      </c>
      <c r="G30" s="34">
        <v>2866.81</v>
      </c>
      <c r="H30" s="34">
        <v>21600</v>
      </c>
      <c r="I30" s="34">
        <v>2866.81</v>
      </c>
      <c r="J30" s="34">
        <v>21600</v>
      </c>
      <c r="K30" s="34">
        <f>J30/7.5345</f>
        <v>2866.8126617559228</v>
      </c>
      <c r="L30" s="34">
        <v>0</v>
      </c>
      <c r="M30" s="60"/>
      <c r="N30" s="60"/>
      <c r="Q30" s="130"/>
    </row>
    <row r="31" spans="2:19" ht="15" x14ac:dyDescent="0.25">
      <c r="B31" s="57">
        <v>37</v>
      </c>
      <c r="C31" s="75" t="s">
        <v>123</v>
      </c>
      <c r="D31" s="82">
        <f t="shared" ref="D31:L31" si="13">D32</f>
        <v>368390</v>
      </c>
      <c r="E31" s="82">
        <f t="shared" si="13"/>
        <v>302923.55</v>
      </c>
      <c r="F31" s="82">
        <f t="shared" si="13"/>
        <v>301830.74</v>
      </c>
      <c r="G31" s="82">
        <f t="shared" si="13"/>
        <v>45557.19</v>
      </c>
      <c r="H31" s="82">
        <f t="shared" si="13"/>
        <v>343250.46</v>
      </c>
      <c r="I31" s="82">
        <f t="shared" si="13"/>
        <v>45557.19</v>
      </c>
      <c r="J31" s="82">
        <f t="shared" si="13"/>
        <v>343250.63</v>
      </c>
      <c r="K31" s="82">
        <f t="shared" si="13"/>
        <v>45557.187603689694</v>
      </c>
      <c r="L31" s="82">
        <f t="shared" si="13"/>
        <v>24736.26</v>
      </c>
      <c r="M31" s="118">
        <v>45557.19</v>
      </c>
      <c r="N31" s="118">
        <f>M31</f>
        <v>45557.19</v>
      </c>
      <c r="Q31" s="130"/>
    </row>
    <row r="32" spans="2:19" hidden="1" x14ac:dyDescent="0.2">
      <c r="B32" s="59">
        <v>372</v>
      </c>
      <c r="C32" s="60" t="s">
        <v>56</v>
      </c>
      <c r="D32" s="34">
        <v>368390</v>
      </c>
      <c r="E32" s="87">
        <v>302923.55</v>
      </c>
      <c r="F32" s="34">
        <v>301830.74</v>
      </c>
      <c r="G32" s="34">
        <v>45557.19</v>
      </c>
      <c r="H32" s="34">
        <v>343250.46</v>
      </c>
      <c r="I32" s="34">
        <v>45557.19</v>
      </c>
      <c r="J32" s="34">
        <v>343250.63</v>
      </c>
      <c r="K32" s="34">
        <f>J32/7.5345</f>
        <v>45557.187603689694</v>
      </c>
      <c r="L32" s="34">
        <v>24736.26</v>
      </c>
      <c r="Q32" s="130"/>
    </row>
    <row r="33" spans="1:17" x14ac:dyDescent="0.2">
      <c r="B33" s="48" t="s">
        <v>94</v>
      </c>
      <c r="C33" s="77" t="s">
        <v>165</v>
      </c>
      <c r="D33" s="23"/>
      <c r="E33" s="23"/>
      <c r="F33" s="23"/>
      <c r="G33" s="23"/>
      <c r="H33" s="23"/>
      <c r="I33" s="23"/>
      <c r="J33" s="23"/>
      <c r="K33" s="23"/>
      <c r="L33" s="23"/>
      <c r="Q33" s="130"/>
    </row>
    <row r="34" spans="1:17" x14ac:dyDescent="0.2">
      <c r="B34" s="54">
        <v>32300</v>
      </c>
      <c r="C34" s="77" t="s">
        <v>166</v>
      </c>
      <c r="D34" s="23"/>
      <c r="E34" s="23"/>
      <c r="F34" s="48"/>
      <c r="G34" s="48"/>
      <c r="H34" s="23"/>
      <c r="I34" s="23"/>
      <c r="J34" s="23"/>
      <c r="K34" s="23"/>
      <c r="L34" s="23"/>
      <c r="Q34" s="130"/>
    </row>
    <row r="35" spans="1:17" ht="15" x14ac:dyDescent="0.25">
      <c r="B35" s="55">
        <v>3</v>
      </c>
      <c r="C35" s="56" t="s">
        <v>5</v>
      </c>
      <c r="D35" s="20">
        <f t="shared" ref="D35:K35" si="14">D36+D39+D45</f>
        <v>125000</v>
      </c>
      <c r="E35" s="20">
        <f t="shared" si="14"/>
        <v>85000</v>
      </c>
      <c r="F35" s="20">
        <f t="shared" si="14"/>
        <v>83239.350000000006</v>
      </c>
      <c r="G35" s="20">
        <f t="shared" si="14"/>
        <v>11047.760302608003</v>
      </c>
      <c r="H35" s="20">
        <f t="shared" si="14"/>
        <v>100000</v>
      </c>
      <c r="I35" s="20">
        <f t="shared" si="14"/>
        <v>13272.280841462605</v>
      </c>
      <c r="J35" s="20">
        <f t="shared" ref="J35" si="15">J36+J39+J45</f>
        <v>99982.823720000015</v>
      </c>
      <c r="K35" s="20">
        <f t="shared" si="14"/>
        <v>13270.000000000002</v>
      </c>
      <c r="L35" s="20">
        <f t="shared" ref="L35" si="16">L36+L39+L45</f>
        <v>7273.65</v>
      </c>
      <c r="M35" s="119">
        <f>SUM(M36:M45)</f>
        <v>13270.000000000002</v>
      </c>
      <c r="N35" s="119">
        <f>M35</f>
        <v>13270.000000000002</v>
      </c>
      <c r="Q35" s="130"/>
    </row>
    <row r="36" spans="1:17" ht="15" x14ac:dyDescent="0.25">
      <c r="B36" s="74">
        <v>31</v>
      </c>
      <c r="C36" s="75" t="s">
        <v>6</v>
      </c>
      <c r="D36" s="80">
        <f t="shared" ref="D36:K36" si="17">SUM(D37:D38)</f>
        <v>2330</v>
      </c>
      <c r="E36" s="80">
        <f t="shared" si="17"/>
        <v>2330</v>
      </c>
      <c r="F36" s="80">
        <f t="shared" si="17"/>
        <v>424.41</v>
      </c>
      <c r="G36" s="80">
        <f t="shared" si="17"/>
        <v>56.328887119251441</v>
      </c>
      <c r="H36" s="80">
        <f t="shared" si="17"/>
        <v>1165</v>
      </c>
      <c r="I36" s="80">
        <f t="shared" si="17"/>
        <v>154.62207180303935</v>
      </c>
      <c r="J36" s="80">
        <f t="shared" ref="J36" si="18">SUM(J37:J38)</f>
        <v>1164.9843900000001</v>
      </c>
      <c r="K36" s="80">
        <f t="shared" si="17"/>
        <v>154.62</v>
      </c>
      <c r="L36" s="80">
        <f t="shared" ref="L36" si="19">SUM(L37:L38)</f>
        <v>0</v>
      </c>
      <c r="M36" s="118">
        <v>154.62</v>
      </c>
      <c r="N36" s="118">
        <f>M36</f>
        <v>154.62</v>
      </c>
      <c r="Q36" s="130"/>
    </row>
    <row r="37" spans="1:17" ht="15" hidden="1" x14ac:dyDescent="0.25">
      <c r="B37" s="72">
        <v>311</v>
      </c>
      <c r="C37" s="73" t="s">
        <v>7</v>
      </c>
      <c r="D37" s="13">
        <v>2000</v>
      </c>
      <c r="E37" s="13">
        <v>2000</v>
      </c>
      <c r="F37" s="13">
        <v>364.3</v>
      </c>
      <c r="G37" s="13">
        <f t="shared" ref="G37:G46" si="20">F37/7.5345</f>
        <v>48.35091910544827</v>
      </c>
      <c r="H37" s="13">
        <v>1000</v>
      </c>
      <c r="I37" s="13">
        <f>H37/7.5345</f>
        <v>132.72280841462606</v>
      </c>
      <c r="J37" s="34">
        <f t="shared" ref="J37:J38" si="21">K37*7.5345</f>
        <v>999.97883999999999</v>
      </c>
      <c r="K37" s="34">
        <v>132.72</v>
      </c>
      <c r="L37" s="34"/>
      <c r="M37" s="118"/>
      <c r="N37" s="118"/>
      <c r="Q37" s="130"/>
    </row>
    <row r="38" spans="1:17" ht="15" hidden="1" x14ac:dyDescent="0.25">
      <c r="B38" s="72">
        <v>313</v>
      </c>
      <c r="C38" s="73" t="s">
        <v>8</v>
      </c>
      <c r="D38" s="13">
        <v>330</v>
      </c>
      <c r="E38" s="13">
        <v>330</v>
      </c>
      <c r="F38" s="13">
        <v>60.11</v>
      </c>
      <c r="G38" s="13">
        <f t="shared" si="20"/>
        <v>7.9779680138031717</v>
      </c>
      <c r="H38" s="13">
        <v>165</v>
      </c>
      <c r="I38" s="13">
        <f>H38/7.5345</f>
        <v>21.899263388413299</v>
      </c>
      <c r="J38" s="34">
        <f t="shared" si="21"/>
        <v>165.00555</v>
      </c>
      <c r="K38" s="34">
        <v>21.9</v>
      </c>
      <c r="L38" s="34"/>
      <c r="M38" s="118"/>
      <c r="N38" s="118"/>
      <c r="Q38" s="130"/>
    </row>
    <row r="39" spans="1:17" ht="15" x14ac:dyDescent="0.25">
      <c r="B39" s="74">
        <v>32</v>
      </c>
      <c r="C39" s="75" t="s">
        <v>9</v>
      </c>
      <c r="D39" s="80">
        <f t="shared" ref="D39:L39" si="22">SUM(D40:D44)</f>
        <v>122570</v>
      </c>
      <c r="E39" s="80">
        <f t="shared" si="22"/>
        <v>82570</v>
      </c>
      <c r="F39" s="80">
        <f t="shared" si="22"/>
        <v>82806.19</v>
      </c>
      <c r="G39" s="80">
        <f t="shared" si="22"/>
        <v>10990.270090915124</v>
      </c>
      <c r="H39" s="80">
        <f t="shared" si="22"/>
        <v>98725</v>
      </c>
      <c r="I39" s="80">
        <f t="shared" si="22"/>
        <v>13103.059260733957</v>
      </c>
      <c r="J39" s="80">
        <f t="shared" ref="J39" si="23">SUM(J40:J44)</f>
        <v>98707.835630000016</v>
      </c>
      <c r="K39" s="80">
        <f t="shared" si="22"/>
        <v>13100.78</v>
      </c>
      <c r="L39" s="80">
        <f t="shared" si="22"/>
        <v>7156.0199999999995</v>
      </c>
      <c r="M39" s="118">
        <v>13100.78</v>
      </c>
      <c r="N39" s="118">
        <f>M39</f>
        <v>13100.78</v>
      </c>
      <c r="Q39" s="130"/>
    </row>
    <row r="40" spans="1:17" ht="15" hidden="1" x14ac:dyDescent="0.25">
      <c r="B40" s="72">
        <v>321</v>
      </c>
      <c r="C40" s="73" t="s">
        <v>10</v>
      </c>
      <c r="D40" s="13">
        <v>1670</v>
      </c>
      <c r="E40" s="13">
        <v>1670</v>
      </c>
      <c r="F40" s="13">
        <v>3083.32</v>
      </c>
      <c r="G40" s="13">
        <f t="shared" si="20"/>
        <v>409.22688964098478</v>
      </c>
      <c r="H40" s="13">
        <v>1600</v>
      </c>
      <c r="I40" s="13">
        <f>H40/7.5345</f>
        <v>212.35649346340168</v>
      </c>
      <c r="J40" s="34">
        <v>1600.03</v>
      </c>
      <c r="K40" s="34">
        <v>212.36</v>
      </c>
      <c r="L40" s="34">
        <v>27.8</v>
      </c>
      <c r="M40" s="118"/>
      <c r="N40" s="118"/>
      <c r="Q40" s="130"/>
    </row>
    <row r="41" spans="1:17" hidden="1" x14ac:dyDescent="0.2">
      <c r="A41" s="54"/>
      <c r="B41" s="72">
        <v>322</v>
      </c>
      <c r="C41" s="73" t="s">
        <v>11</v>
      </c>
      <c r="D41" s="13">
        <v>52500</v>
      </c>
      <c r="E41" s="13">
        <v>32500</v>
      </c>
      <c r="F41" s="13">
        <v>29858.19</v>
      </c>
      <c r="G41" s="13">
        <f t="shared" si="20"/>
        <v>3962.8628309775031</v>
      </c>
      <c r="H41" s="13">
        <v>45000</v>
      </c>
      <c r="I41" s="13">
        <f>H41/7.5345</f>
        <v>5972.5263786581718</v>
      </c>
      <c r="J41" s="34">
        <v>45000.03</v>
      </c>
      <c r="K41" s="34">
        <v>5972.53</v>
      </c>
      <c r="L41" s="34">
        <v>1968.23</v>
      </c>
      <c r="M41" s="60"/>
      <c r="N41" s="120"/>
      <c r="Q41" s="130"/>
    </row>
    <row r="42" spans="1:17" hidden="1" x14ac:dyDescent="0.2">
      <c r="B42" s="72">
        <v>323</v>
      </c>
      <c r="C42" s="73" t="s">
        <v>12</v>
      </c>
      <c r="D42" s="13">
        <v>55000</v>
      </c>
      <c r="E42" s="13">
        <v>35000</v>
      </c>
      <c r="F42" s="13">
        <v>44250.04</v>
      </c>
      <c r="G42" s="13">
        <f t="shared" si="20"/>
        <v>5872.9895812595396</v>
      </c>
      <c r="H42" s="13">
        <v>45725</v>
      </c>
      <c r="I42" s="13">
        <f>H42/7.5345</f>
        <v>6068.7504147587761</v>
      </c>
      <c r="J42" s="34">
        <v>45707.82</v>
      </c>
      <c r="K42" s="34">
        <v>6066.47</v>
      </c>
      <c r="L42" s="34">
        <v>5033.8999999999996</v>
      </c>
      <c r="M42" s="60"/>
      <c r="N42" s="120"/>
      <c r="Q42" s="130"/>
    </row>
    <row r="43" spans="1:17" hidden="1" x14ac:dyDescent="0.2">
      <c r="B43" s="72">
        <v>324</v>
      </c>
      <c r="C43" s="73" t="s">
        <v>92</v>
      </c>
      <c r="D43" s="13">
        <v>200</v>
      </c>
      <c r="E43" s="13">
        <v>200</v>
      </c>
      <c r="F43" s="13">
        <v>0</v>
      </c>
      <c r="G43" s="13">
        <f t="shared" si="20"/>
        <v>0</v>
      </c>
      <c r="H43" s="13">
        <v>200</v>
      </c>
      <c r="I43" s="13">
        <f>H43/7.5345</f>
        <v>26.54456168292521</v>
      </c>
      <c r="J43" s="34">
        <f t="shared" ref="J43:J46" si="24">K43*7.5345</f>
        <v>199.96563</v>
      </c>
      <c r="K43" s="34">
        <v>26.54</v>
      </c>
      <c r="L43" s="34"/>
      <c r="M43" s="60"/>
      <c r="N43" s="120"/>
      <c r="Q43" s="130"/>
    </row>
    <row r="44" spans="1:17" hidden="1" x14ac:dyDescent="0.2">
      <c r="B44" s="72">
        <v>329</v>
      </c>
      <c r="C44" s="73" t="s">
        <v>51</v>
      </c>
      <c r="D44" s="13">
        <v>13200</v>
      </c>
      <c r="E44" s="13">
        <v>13200</v>
      </c>
      <c r="F44" s="13">
        <v>5614.64</v>
      </c>
      <c r="G44" s="13">
        <f t="shared" si="20"/>
        <v>745.19078903709601</v>
      </c>
      <c r="H44" s="13">
        <v>6200</v>
      </c>
      <c r="I44" s="13">
        <f>H44/7.5345</f>
        <v>822.88141217068153</v>
      </c>
      <c r="J44" s="34">
        <v>6199.99</v>
      </c>
      <c r="K44" s="34">
        <v>822.88</v>
      </c>
      <c r="L44" s="34">
        <v>126.09</v>
      </c>
      <c r="M44" s="60"/>
      <c r="N44" s="120"/>
      <c r="Q44" s="130"/>
    </row>
    <row r="45" spans="1:17" ht="15" x14ac:dyDescent="0.25">
      <c r="B45" s="74">
        <v>34</v>
      </c>
      <c r="C45" s="75" t="s">
        <v>52</v>
      </c>
      <c r="D45" s="80">
        <f t="shared" ref="D45:L45" si="25">D46</f>
        <v>100</v>
      </c>
      <c r="E45" s="80">
        <f t="shared" si="25"/>
        <v>100</v>
      </c>
      <c r="F45" s="80">
        <f t="shared" si="25"/>
        <v>8.75</v>
      </c>
      <c r="G45" s="80">
        <f t="shared" si="25"/>
        <v>1.1613245736279778</v>
      </c>
      <c r="H45" s="80">
        <f t="shared" si="25"/>
        <v>110</v>
      </c>
      <c r="I45" s="80">
        <f t="shared" si="25"/>
        <v>14.599508925608864</v>
      </c>
      <c r="J45" s="80">
        <f t="shared" si="25"/>
        <v>110.00370000000001</v>
      </c>
      <c r="K45" s="80">
        <f t="shared" si="25"/>
        <v>14.6</v>
      </c>
      <c r="L45" s="80">
        <f t="shared" si="25"/>
        <v>117.63</v>
      </c>
      <c r="M45" s="118">
        <v>14.6</v>
      </c>
      <c r="N45" s="118">
        <f>M45</f>
        <v>14.6</v>
      </c>
      <c r="Q45" s="130"/>
    </row>
    <row r="46" spans="1:17" hidden="1" x14ac:dyDescent="0.2">
      <c r="B46" s="72">
        <v>343</v>
      </c>
      <c r="C46" s="73" t="s">
        <v>53</v>
      </c>
      <c r="D46" s="13">
        <v>100</v>
      </c>
      <c r="E46" s="13">
        <v>100</v>
      </c>
      <c r="F46" s="13">
        <v>8.75</v>
      </c>
      <c r="G46" s="13">
        <f t="shared" si="20"/>
        <v>1.1613245736279778</v>
      </c>
      <c r="H46" s="13">
        <v>110</v>
      </c>
      <c r="I46" s="13">
        <f>H46/7.5345</f>
        <v>14.599508925608864</v>
      </c>
      <c r="J46" s="34">
        <f t="shared" si="24"/>
        <v>110.00370000000001</v>
      </c>
      <c r="K46" s="34">
        <v>14.6</v>
      </c>
      <c r="L46" s="34">
        <v>117.63</v>
      </c>
      <c r="Q46" s="130"/>
    </row>
    <row r="47" spans="1:17" x14ac:dyDescent="0.2">
      <c r="B47" s="61" t="s">
        <v>157</v>
      </c>
      <c r="C47" s="48" t="s">
        <v>158</v>
      </c>
      <c r="D47" s="6"/>
      <c r="E47" s="6"/>
      <c r="F47" s="6"/>
      <c r="G47" s="6"/>
      <c r="H47" s="6"/>
      <c r="I47" s="6"/>
      <c r="Q47" s="130"/>
    </row>
    <row r="48" spans="1:17" x14ac:dyDescent="0.2">
      <c r="B48" s="61">
        <v>53082</v>
      </c>
      <c r="C48" s="48" t="s">
        <v>161</v>
      </c>
      <c r="D48" s="6"/>
      <c r="E48" s="6"/>
      <c r="H48" s="6"/>
      <c r="I48" s="6"/>
      <c r="J48" s="6"/>
      <c r="K48" s="6"/>
      <c r="L48" s="6"/>
      <c r="Q48" s="130"/>
    </row>
    <row r="49" spans="1:17" ht="15" x14ac:dyDescent="0.25">
      <c r="B49" s="55">
        <v>3</v>
      </c>
      <c r="C49" s="56" t="s">
        <v>5</v>
      </c>
      <c r="D49" s="20">
        <f t="shared" ref="D49:M49" si="26">D50+D54</f>
        <v>5777000</v>
      </c>
      <c r="E49" s="20">
        <f t="shared" si="26"/>
        <v>6395125</v>
      </c>
      <c r="F49" s="20">
        <f t="shared" si="26"/>
        <v>6254732.9300000006</v>
      </c>
      <c r="G49" s="20">
        <f t="shared" si="26"/>
        <v>870348.35266308312</v>
      </c>
      <c r="H49" s="20">
        <f t="shared" si="26"/>
        <v>6888000</v>
      </c>
      <c r="I49" s="20">
        <f t="shared" si="26"/>
        <v>940487.20991970261</v>
      </c>
      <c r="J49" s="20">
        <f t="shared" ref="J49" si="27">J50+J54</f>
        <v>7560870.75</v>
      </c>
      <c r="K49" s="20">
        <f t="shared" si="26"/>
        <v>1003500</v>
      </c>
      <c r="L49" s="20">
        <f>L50+L54+L57</f>
        <v>480675.07</v>
      </c>
      <c r="M49" s="119">
        <f t="shared" si="26"/>
        <v>1003500</v>
      </c>
      <c r="N49" s="119">
        <f>M49</f>
        <v>1003500</v>
      </c>
      <c r="Q49" s="130"/>
    </row>
    <row r="50" spans="1:17" ht="15" x14ac:dyDescent="0.25">
      <c r="B50" s="57">
        <v>31</v>
      </c>
      <c r="C50" s="58" t="s">
        <v>6</v>
      </c>
      <c r="D50" s="82">
        <f t="shared" ref="D50:K50" si="28">SUM(D51:D53)</f>
        <v>5557500</v>
      </c>
      <c r="E50" s="82">
        <f t="shared" si="28"/>
        <v>6194800</v>
      </c>
      <c r="F50" s="82">
        <f t="shared" si="28"/>
        <v>6069538.7800000003</v>
      </c>
      <c r="G50" s="82">
        <f t="shared" si="28"/>
        <v>805566.23266308312</v>
      </c>
      <c r="H50" s="82">
        <f t="shared" si="28"/>
        <v>6598000</v>
      </c>
      <c r="I50" s="82">
        <f t="shared" si="28"/>
        <v>875705.08991970262</v>
      </c>
      <c r="J50" s="82">
        <f t="shared" ref="J50" si="29">SUM(J51:J53)</f>
        <v>7270792.5</v>
      </c>
      <c r="K50" s="82">
        <f t="shared" si="28"/>
        <v>965000</v>
      </c>
      <c r="L50" s="82">
        <f t="shared" ref="L50" si="30">SUM(L51:L53)</f>
        <v>459038.51</v>
      </c>
      <c r="M50" s="118">
        <v>965000</v>
      </c>
      <c r="N50" s="118">
        <f>M50</f>
        <v>965000</v>
      </c>
      <c r="Q50" s="130"/>
    </row>
    <row r="51" spans="1:17" hidden="1" x14ac:dyDescent="0.2">
      <c r="B51" s="59">
        <v>311</v>
      </c>
      <c r="C51" s="60" t="s">
        <v>7</v>
      </c>
      <c r="D51" s="34">
        <v>4580000</v>
      </c>
      <c r="E51" s="87">
        <v>5120000</v>
      </c>
      <c r="F51" s="34">
        <v>5024553.42</v>
      </c>
      <c r="G51" s="34">
        <f>F51/7.5345</f>
        <v>666872.84093171405</v>
      </c>
      <c r="H51" s="34">
        <v>5448000</v>
      </c>
      <c r="I51" s="34">
        <f>H51/7.5345</f>
        <v>723073.86024288274</v>
      </c>
      <c r="J51" s="34">
        <f t="shared" ref="J51:J56" si="31">K51*7.5345</f>
        <v>6027600</v>
      </c>
      <c r="K51" s="34">
        <v>800000</v>
      </c>
      <c r="L51" s="34">
        <v>377012.25</v>
      </c>
      <c r="M51" s="60"/>
      <c r="N51" s="60"/>
      <c r="Q51" s="130"/>
    </row>
    <row r="52" spans="1:17" hidden="1" x14ac:dyDescent="0.2">
      <c r="B52" s="59">
        <v>312</v>
      </c>
      <c r="C52" s="60" t="s">
        <v>21</v>
      </c>
      <c r="D52" s="34">
        <v>235000</v>
      </c>
      <c r="E52" s="87">
        <v>230000</v>
      </c>
      <c r="F52" s="34">
        <v>221551.12</v>
      </c>
      <c r="G52" s="34">
        <f t="shared" ref="G52:G56" si="32">F52/7.5345</f>
        <v>29404.886853805823</v>
      </c>
      <c r="H52" s="34">
        <v>250000</v>
      </c>
      <c r="I52" s="34">
        <f>H52/7.5345</f>
        <v>33180.702103656513</v>
      </c>
      <c r="J52" s="34">
        <f t="shared" si="31"/>
        <v>248638.5</v>
      </c>
      <c r="K52" s="34">
        <v>33000</v>
      </c>
      <c r="L52" s="34">
        <v>19809.490000000002</v>
      </c>
      <c r="M52" s="60"/>
      <c r="N52" s="60"/>
      <c r="Q52" s="130"/>
    </row>
    <row r="53" spans="1:17" hidden="1" x14ac:dyDescent="0.2">
      <c r="B53" s="59">
        <v>313</v>
      </c>
      <c r="C53" s="60" t="s">
        <v>8</v>
      </c>
      <c r="D53" s="34">
        <v>742500</v>
      </c>
      <c r="E53" s="87">
        <v>844800</v>
      </c>
      <c r="F53" s="34">
        <v>823434.23999999999</v>
      </c>
      <c r="G53" s="34">
        <f t="shared" si="32"/>
        <v>109288.5048775632</v>
      </c>
      <c r="H53" s="34">
        <v>900000</v>
      </c>
      <c r="I53" s="34">
        <f>H53/7.5345</f>
        <v>119450.52757316345</v>
      </c>
      <c r="J53" s="34">
        <f t="shared" si="31"/>
        <v>994554</v>
      </c>
      <c r="K53" s="34">
        <v>132000</v>
      </c>
      <c r="L53" s="34">
        <v>62216.77</v>
      </c>
      <c r="M53" s="60"/>
      <c r="N53" s="60"/>
      <c r="Q53" s="130"/>
    </row>
    <row r="54" spans="1:17" ht="15" x14ac:dyDescent="0.25">
      <c r="B54" s="57">
        <v>32</v>
      </c>
      <c r="C54" s="58" t="s">
        <v>9</v>
      </c>
      <c r="D54" s="82">
        <f>SUM(D55:D56)</f>
        <v>219500</v>
      </c>
      <c r="E54" s="82">
        <f>SUM(E55:E56)</f>
        <v>200325</v>
      </c>
      <c r="F54" s="82">
        <f>SUM(F55:F56)</f>
        <v>185194.15</v>
      </c>
      <c r="G54" s="82">
        <f>SUM(G15:G19)</f>
        <v>64782.12</v>
      </c>
      <c r="H54" s="82">
        <f>SUM(H55:H56)</f>
        <v>290000</v>
      </c>
      <c r="I54" s="82">
        <f>SUM(I15:I19)</f>
        <v>64782.12</v>
      </c>
      <c r="J54" s="82">
        <f>SUM(J55:J56)</f>
        <v>290078.25</v>
      </c>
      <c r="K54" s="82">
        <f>SUM(K55:K56)</f>
        <v>38500</v>
      </c>
      <c r="L54" s="82">
        <f>SUM(L55:L56)</f>
        <v>20987.239999999998</v>
      </c>
      <c r="M54" s="118">
        <v>38500</v>
      </c>
      <c r="N54" s="118">
        <f>M54</f>
        <v>38500</v>
      </c>
      <c r="Q54" s="130"/>
    </row>
    <row r="55" spans="1:17" hidden="1" x14ac:dyDescent="0.2">
      <c r="B55" s="59">
        <v>321</v>
      </c>
      <c r="C55" s="60" t="s">
        <v>10</v>
      </c>
      <c r="D55" s="34">
        <v>200000</v>
      </c>
      <c r="E55" s="34">
        <v>180000</v>
      </c>
      <c r="F55" s="34">
        <v>164869.15</v>
      </c>
      <c r="G55" s="34">
        <f t="shared" si="32"/>
        <v>21881.896608932242</v>
      </c>
      <c r="H55" s="34">
        <v>250000</v>
      </c>
      <c r="I55" s="34">
        <f>H55/7.5345</f>
        <v>33180.702103656513</v>
      </c>
      <c r="J55" s="34">
        <f t="shared" si="31"/>
        <v>248638.5</v>
      </c>
      <c r="K55" s="34">
        <v>33000</v>
      </c>
      <c r="L55" s="34">
        <v>18591.82</v>
      </c>
      <c r="Q55" s="130"/>
    </row>
    <row r="56" spans="1:17" hidden="1" x14ac:dyDescent="0.2">
      <c r="B56" s="59">
        <v>329</v>
      </c>
      <c r="C56" s="60" t="s">
        <v>51</v>
      </c>
      <c r="D56" s="34">
        <v>19500</v>
      </c>
      <c r="E56" s="34">
        <v>20325</v>
      </c>
      <c r="F56" s="34">
        <v>20325</v>
      </c>
      <c r="G56" s="34">
        <f t="shared" si="32"/>
        <v>2697.5910810272744</v>
      </c>
      <c r="H56" s="34">
        <v>40000</v>
      </c>
      <c r="I56" s="34">
        <f>H56/7.5345</f>
        <v>5308.9123365850419</v>
      </c>
      <c r="J56" s="34">
        <f t="shared" si="31"/>
        <v>41439.75</v>
      </c>
      <c r="K56" s="34">
        <v>5500</v>
      </c>
      <c r="L56" s="34">
        <v>2395.42</v>
      </c>
      <c r="Q56" s="130"/>
    </row>
    <row r="57" spans="1:17" ht="15" x14ac:dyDescent="0.25">
      <c r="B57" s="74">
        <v>34</v>
      </c>
      <c r="C57" s="75" t="s">
        <v>52</v>
      </c>
      <c r="D57" s="81"/>
      <c r="E57" s="81"/>
      <c r="F57" s="81"/>
      <c r="G57" s="81"/>
      <c r="H57" s="81"/>
      <c r="I57" s="81"/>
      <c r="J57" s="81"/>
      <c r="K57" s="34"/>
      <c r="L57" s="80">
        <f t="shared" ref="L57" si="33">L58</f>
        <v>649.32000000000005</v>
      </c>
      <c r="Q57" s="130"/>
    </row>
    <row r="58" spans="1:17" hidden="1" x14ac:dyDescent="0.2">
      <c r="B58" s="72">
        <v>343</v>
      </c>
      <c r="C58" s="73" t="s">
        <v>53</v>
      </c>
      <c r="D58" s="81"/>
      <c r="E58" s="81"/>
      <c r="F58" s="81"/>
      <c r="G58" s="81"/>
      <c r="H58" s="81"/>
      <c r="I58" s="81"/>
      <c r="J58" s="81"/>
      <c r="K58" s="81"/>
      <c r="L58" s="34">
        <f>649.32</f>
        <v>649.32000000000005</v>
      </c>
      <c r="Q58" s="130"/>
    </row>
    <row r="59" spans="1:17" hidden="1" x14ac:dyDescent="0.2">
      <c r="B59" s="64"/>
      <c r="C59" s="65"/>
      <c r="D59" s="81"/>
      <c r="E59" s="81"/>
      <c r="F59" s="81"/>
      <c r="G59" s="81"/>
      <c r="H59" s="81"/>
      <c r="I59" s="81"/>
      <c r="J59" s="81"/>
      <c r="K59" s="81"/>
      <c r="L59" s="81"/>
      <c r="Q59" s="130"/>
    </row>
    <row r="60" spans="1:17" hidden="1" x14ac:dyDescent="0.2">
      <c r="A60" s="54">
        <v>2101</v>
      </c>
      <c r="C60" s="48" t="s">
        <v>49</v>
      </c>
      <c r="D60" s="6"/>
      <c r="E60" s="6"/>
      <c r="F60" s="6"/>
      <c r="G60" s="6"/>
      <c r="H60" s="6"/>
      <c r="I60" s="6"/>
      <c r="J60" s="6"/>
      <c r="K60" s="6"/>
      <c r="L60" s="6"/>
      <c r="Q60" s="130"/>
    </row>
    <row r="61" spans="1:17" hidden="1" x14ac:dyDescent="0.2">
      <c r="A61" s="48">
        <v>55291</v>
      </c>
      <c r="C61" s="48" t="s">
        <v>76</v>
      </c>
      <c r="D61" s="6"/>
      <c r="E61" s="6"/>
      <c r="F61" s="6"/>
      <c r="G61" s="6"/>
      <c r="H61" s="6"/>
      <c r="I61" s="6"/>
      <c r="J61" s="6"/>
      <c r="K61" s="6"/>
      <c r="L61" s="6"/>
      <c r="Q61" s="130"/>
    </row>
    <row r="62" spans="1:17" hidden="1" x14ac:dyDescent="0.2">
      <c r="A62" s="48" t="s">
        <v>83</v>
      </c>
      <c r="C62" s="48" t="s">
        <v>84</v>
      </c>
      <c r="D62" s="6"/>
      <c r="E62" s="6"/>
      <c r="F62" s="6"/>
      <c r="G62" s="6"/>
      <c r="H62" s="6"/>
      <c r="I62" s="6"/>
      <c r="J62" s="6"/>
      <c r="K62" s="6"/>
      <c r="L62" s="6"/>
      <c r="Q62" s="130"/>
    </row>
    <row r="63" spans="1:17" ht="15" hidden="1" x14ac:dyDescent="0.25">
      <c r="B63" s="55">
        <v>3</v>
      </c>
      <c r="C63" s="56" t="s">
        <v>5</v>
      </c>
      <c r="D63" s="20">
        <f t="shared" ref="D63:K63" si="34">D64</f>
        <v>0</v>
      </c>
      <c r="E63" s="20">
        <f t="shared" si="34"/>
        <v>0</v>
      </c>
      <c r="F63" s="20">
        <f t="shared" si="34"/>
        <v>0</v>
      </c>
      <c r="G63" s="20">
        <f t="shared" si="34"/>
        <v>0</v>
      </c>
      <c r="H63" s="20">
        <f t="shared" si="34"/>
        <v>0</v>
      </c>
      <c r="I63" s="20">
        <f t="shared" si="34"/>
        <v>0</v>
      </c>
      <c r="J63" s="20">
        <f t="shared" si="34"/>
        <v>0</v>
      </c>
      <c r="K63" s="20">
        <f t="shared" si="34"/>
        <v>0</v>
      </c>
      <c r="L63" s="133"/>
      <c r="Q63" s="130"/>
    </row>
    <row r="64" spans="1:17" ht="15" hidden="1" x14ac:dyDescent="0.25">
      <c r="B64" s="57">
        <v>32</v>
      </c>
      <c r="C64" s="58" t="s">
        <v>9</v>
      </c>
      <c r="D64" s="82">
        <f t="shared" ref="D64:K64" si="35">SUM(D65:D66)</f>
        <v>0</v>
      </c>
      <c r="E64" s="82">
        <f t="shared" si="35"/>
        <v>0</v>
      </c>
      <c r="F64" s="82">
        <f t="shared" si="35"/>
        <v>0</v>
      </c>
      <c r="G64" s="82">
        <f t="shared" si="35"/>
        <v>0</v>
      </c>
      <c r="H64" s="82">
        <f t="shared" si="35"/>
        <v>0</v>
      </c>
      <c r="I64" s="82">
        <f t="shared" si="35"/>
        <v>0</v>
      </c>
      <c r="J64" s="82">
        <f t="shared" ref="J64" si="36">SUM(J65:J66)</f>
        <v>0</v>
      </c>
      <c r="K64" s="82">
        <f t="shared" si="35"/>
        <v>0</v>
      </c>
      <c r="L64" s="84"/>
      <c r="Q64" s="130"/>
    </row>
    <row r="65" spans="1:17" hidden="1" x14ac:dyDescent="0.2">
      <c r="B65" s="59">
        <v>323</v>
      </c>
      <c r="C65" s="60" t="s">
        <v>12</v>
      </c>
      <c r="D65" s="34"/>
      <c r="E65" s="34"/>
      <c r="F65" s="34"/>
      <c r="G65" s="34"/>
      <c r="H65" s="34"/>
      <c r="I65" s="34"/>
      <c r="J65" s="34"/>
      <c r="K65" s="34"/>
      <c r="L65" s="81"/>
      <c r="Q65" s="130"/>
    </row>
    <row r="66" spans="1:17" hidden="1" x14ac:dyDescent="0.2">
      <c r="B66" s="59">
        <v>329</v>
      </c>
      <c r="C66" s="60" t="s">
        <v>51</v>
      </c>
      <c r="D66" s="34"/>
      <c r="E66" s="34"/>
      <c r="F66" s="34"/>
      <c r="G66" s="34"/>
      <c r="H66" s="34"/>
      <c r="I66" s="34"/>
      <c r="J66" s="34"/>
      <c r="K66" s="34"/>
      <c r="L66" s="81"/>
      <c r="Q66" s="130"/>
    </row>
    <row r="67" spans="1:17" x14ac:dyDescent="0.2">
      <c r="B67" s="64"/>
      <c r="C67" s="65"/>
      <c r="D67" s="81"/>
      <c r="E67" s="81"/>
      <c r="F67" s="81"/>
      <c r="G67" s="81"/>
      <c r="H67" s="81"/>
      <c r="I67" s="81"/>
      <c r="J67" s="81"/>
      <c r="K67" s="81"/>
      <c r="L67" s="81"/>
      <c r="Q67" s="130"/>
    </row>
    <row r="68" spans="1:17" ht="15" x14ac:dyDescent="0.25">
      <c r="B68" s="110">
        <v>2102</v>
      </c>
      <c r="C68" s="50" t="s">
        <v>167</v>
      </c>
      <c r="D68" s="6"/>
      <c r="E68" s="6"/>
      <c r="F68" s="6"/>
      <c r="G68" s="6"/>
      <c r="H68" s="6"/>
      <c r="I68" s="6"/>
      <c r="J68" s="6"/>
      <c r="K68" s="6"/>
      <c r="L68" s="6"/>
      <c r="M68" s="49"/>
      <c r="Q68" s="130"/>
    </row>
    <row r="69" spans="1:17" x14ac:dyDescent="0.2">
      <c r="B69" s="61" t="s">
        <v>57</v>
      </c>
      <c r="C69" s="48" t="s">
        <v>168</v>
      </c>
      <c r="D69" s="6"/>
      <c r="E69" s="6"/>
      <c r="F69" s="6"/>
      <c r="G69" s="6"/>
      <c r="H69" s="6"/>
      <c r="I69" s="6"/>
      <c r="J69" s="6"/>
      <c r="K69" s="6"/>
      <c r="L69" s="6"/>
      <c r="Q69" s="130"/>
    </row>
    <row r="70" spans="1:17" x14ac:dyDescent="0.2">
      <c r="B70" s="61">
        <v>11001</v>
      </c>
      <c r="C70" s="48" t="s">
        <v>169</v>
      </c>
      <c r="D70" s="6"/>
      <c r="E70" s="6"/>
      <c r="F70" s="48"/>
      <c r="G70" s="48"/>
      <c r="H70" s="6"/>
      <c r="I70" s="6"/>
      <c r="J70" s="6"/>
      <c r="K70" s="6"/>
      <c r="L70" s="6"/>
      <c r="Q70" s="130"/>
    </row>
    <row r="71" spans="1:17" ht="15" x14ac:dyDescent="0.25">
      <c r="B71" s="55">
        <v>3</v>
      </c>
      <c r="C71" s="56" t="s">
        <v>5</v>
      </c>
      <c r="D71" s="20">
        <f t="shared" ref="D71:M71" si="37">D72</f>
        <v>188546.38</v>
      </c>
      <c r="E71" s="20">
        <f t="shared" si="37"/>
        <v>174715.55</v>
      </c>
      <c r="F71" s="20">
        <f t="shared" si="37"/>
        <v>171720.88</v>
      </c>
      <c r="G71" s="20">
        <f t="shared" si="37"/>
        <v>32313</v>
      </c>
      <c r="H71" s="20">
        <f t="shared" si="37"/>
        <v>243460</v>
      </c>
      <c r="I71" s="20">
        <f t="shared" si="37"/>
        <v>32313</v>
      </c>
      <c r="J71" s="20">
        <f t="shared" si="37"/>
        <v>243462.29850000003</v>
      </c>
      <c r="K71" s="20">
        <f t="shared" si="37"/>
        <v>32313</v>
      </c>
      <c r="L71" s="20">
        <f t="shared" si="37"/>
        <v>17372.86</v>
      </c>
      <c r="M71" s="119">
        <f t="shared" si="37"/>
        <v>32313</v>
      </c>
      <c r="N71" s="119">
        <f>M71</f>
        <v>32313</v>
      </c>
      <c r="Q71" s="130"/>
    </row>
    <row r="72" spans="1:17" ht="15" x14ac:dyDescent="0.25">
      <c r="B72" s="57">
        <v>32</v>
      </c>
      <c r="C72" s="58" t="s">
        <v>9</v>
      </c>
      <c r="D72" s="82">
        <f t="shared" ref="D72:K72" si="38">SUM(D73:D74)</f>
        <v>188546.38</v>
      </c>
      <c r="E72" s="82">
        <f t="shared" si="38"/>
        <v>174715.55</v>
      </c>
      <c r="F72" s="82">
        <f t="shared" si="38"/>
        <v>171720.88</v>
      </c>
      <c r="G72" s="82">
        <f t="shared" si="38"/>
        <v>32313</v>
      </c>
      <c r="H72" s="82">
        <f t="shared" si="38"/>
        <v>243460</v>
      </c>
      <c r="I72" s="82">
        <f t="shared" si="38"/>
        <v>32313</v>
      </c>
      <c r="J72" s="82">
        <f t="shared" ref="J72" si="39">SUM(J73:J74)</f>
        <v>243462.29850000003</v>
      </c>
      <c r="K72" s="82">
        <f t="shared" si="38"/>
        <v>32313</v>
      </c>
      <c r="L72" s="82">
        <f t="shared" ref="L72" si="40">SUM(L73:L74)</f>
        <v>17372.86</v>
      </c>
      <c r="M72" s="118">
        <v>32313</v>
      </c>
      <c r="N72" s="118">
        <f>M72</f>
        <v>32313</v>
      </c>
      <c r="Q72" s="130"/>
    </row>
    <row r="73" spans="1:17" hidden="1" x14ac:dyDescent="0.2">
      <c r="B73" s="59">
        <v>322</v>
      </c>
      <c r="C73" s="60" t="s">
        <v>11</v>
      </c>
      <c r="D73" s="34">
        <v>173000</v>
      </c>
      <c r="E73" s="87">
        <v>160000</v>
      </c>
      <c r="F73" s="34">
        <v>157102.93</v>
      </c>
      <c r="G73" s="34">
        <v>29862.63</v>
      </c>
      <c r="H73" s="34">
        <v>225000</v>
      </c>
      <c r="I73" s="34">
        <v>29862.63</v>
      </c>
      <c r="J73" s="34">
        <f t="shared" ref="J73:J74" si="41">K73*7.5345</f>
        <v>224999.98573500002</v>
      </c>
      <c r="K73" s="34">
        <v>29862.63</v>
      </c>
      <c r="L73" s="34">
        <v>16210.09</v>
      </c>
      <c r="Q73" s="130"/>
    </row>
    <row r="74" spans="1:17" hidden="1" x14ac:dyDescent="0.2">
      <c r="B74" s="59">
        <v>329</v>
      </c>
      <c r="C74" s="60" t="s">
        <v>58</v>
      </c>
      <c r="D74" s="34">
        <v>15546.38</v>
      </c>
      <c r="E74" s="87">
        <v>14715.55</v>
      </c>
      <c r="F74" s="34">
        <v>14617.95</v>
      </c>
      <c r="G74" s="34">
        <v>2450.37</v>
      </c>
      <c r="H74" s="34">
        <v>18460</v>
      </c>
      <c r="I74" s="34">
        <v>2450.37</v>
      </c>
      <c r="J74" s="34">
        <f t="shared" si="41"/>
        <v>18462.312764999999</v>
      </c>
      <c r="K74" s="34">
        <v>2450.37</v>
      </c>
      <c r="L74" s="34">
        <v>1162.77</v>
      </c>
      <c r="Q74" s="130"/>
    </row>
    <row r="75" spans="1:17" x14ac:dyDescent="0.2">
      <c r="B75" s="64"/>
      <c r="C75" s="65"/>
      <c r="D75" s="81"/>
      <c r="E75" s="109"/>
      <c r="F75" s="81"/>
      <c r="G75" s="81"/>
      <c r="H75" s="81"/>
      <c r="I75" s="81"/>
      <c r="J75" s="81"/>
      <c r="K75" s="81"/>
      <c r="L75" s="81"/>
      <c r="Q75" s="130"/>
    </row>
    <row r="76" spans="1:17" ht="15" x14ac:dyDescent="0.25">
      <c r="B76" s="110">
        <v>2301</v>
      </c>
      <c r="C76" s="50" t="s">
        <v>170</v>
      </c>
      <c r="D76" s="81"/>
      <c r="E76" s="109"/>
      <c r="F76" s="81"/>
      <c r="G76" s="81"/>
      <c r="H76" s="81"/>
      <c r="I76" s="81"/>
      <c r="J76" s="81"/>
      <c r="K76" s="81"/>
      <c r="L76" s="81"/>
      <c r="Q76" s="130"/>
    </row>
    <row r="77" spans="1:17" x14ac:dyDescent="0.2">
      <c r="B77" s="48" t="s">
        <v>71</v>
      </c>
      <c r="C77" s="65" t="s">
        <v>171</v>
      </c>
      <c r="D77" s="81"/>
      <c r="E77" s="81"/>
      <c r="F77" s="81"/>
      <c r="G77" s="81"/>
      <c r="H77" s="81"/>
      <c r="I77" s="81"/>
      <c r="J77" s="81"/>
      <c r="K77" s="81"/>
      <c r="L77" s="81"/>
      <c r="Q77" s="130"/>
    </row>
    <row r="78" spans="1:17" ht="15" x14ac:dyDescent="0.25">
      <c r="B78" s="61">
        <v>11001</v>
      </c>
      <c r="C78" s="48" t="s">
        <v>169</v>
      </c>
      <c r="D78" s="84"/>
      <c r="E78" s="84"/>
      <c r="F78" s="48"/>
      <c r="G78" s="48"/>
      <c r="H78" s="84"/>
      <c r="I78" s="84"/>
      <c r="J78" s="84"/>
      <c r="K78" s="84"/>
      <c r="L78" s="84"/>
      <c r="Q78" s="130"/>
    </row>
    <row r="79" spans="1:17" ht="15" x14ac:dyDescent="0.25">
      <c r="A79" s="54"/>
      <c r="B79" s="55">
        <v>3</v>
      </c>
      <c r="C79" s="56" t="s">
        <v>5</v>
      </c>
      <c r="D79" s="20">
        <f t="shared" ref="D79:L79" si="42">D80</f>
        <v>0</v>
      </c>
      <c r="E79" s="20">
        <f t="shared" si="42"/>
        <v>324</v>
      </c>
      <c r="F79" s="20">
        <f t="shared" si="42"/>
        <v>324</v>
      </c>
      <c r="G79" s="20">
        <f t="shared" si="42"/>
        <v>43.002189926338836</v>
      </c>
      <c r="H79" s="20">
        <f t="shared" si="42"/>
        <v>732.64</v>
      </c>
      <c r="I79" s="20">
        <f t="shared" si="42"/>
        <v>97.238038356891622</v>
      </c>
      <c r="J79" s="20">
        <f t="shared" si="42"/>
        <v>0</v>
      </c>
      <c r="K79" s="20">
        <f t="shared" si="42"/>
        <v>0</v>
      </c>
      <c r="L79" s="20">
        <f t="shared" si="42"/>
        <v>108.4</v>
      </c>
      <c r="Q79" s="130"/>
    </row>
    <row r="80" spans="1:17" ht="15" x14ac:dyDescent="0.25">
      <c r="B80" s="57">
        <v>32</v>
      </c>
      <c r="C80" s="58" t="s">
        <v>9</v>
      </c>
      <c r="D80" s="82">
        <f>D82</f>
        <v>0</v>
      </c>
      <c r="E80" s="82">
        <f t="shared" ref="E80:K80" si="43">SUM(E81:E82)</f>
        <v>324</v>
      </c>
      <c r="F80" s="82">
        <f t="shared" si="43"/>
        <v>324</v>
      </c>
      <c r="G80" s="82">
        <f t="shared" si="43"/>
        <v>43.002189926338836</v>
      </c>
      <c r="H80" s="82">
        <f t="shared" si="43"/>
        <v>732.64</v>
      </c>
      <c r="I80" s="82">
        <f t="shared" si="43"/>
        <v>97.238038356891622</v>
      </c>
      <c r="J80" s="82">
        <f t="shared" ref="J80" si="44">SUM(J81:J82)</f>
        <v>0</v>
      </c>
      <c r="K80" s="82">
        <f t="shared" si="43"/>
        <v>0</v>
      </c>
      <c r="L80" s="82">
        <f t="shared" ref="L80" si="45">SUM(L81:L82)</f>
        <v>108.4</v>
      </c>
      <c r="Q80" s="130"/>
    </row>
    <row r="81" spans="1:17" ht="15" hidden="1" x14ac:dyDescent="0.25">
      <c r="B81" s="72">
        <v>321</v>
      </c>
      <c r="C81" s="73" t="s">
        <v>10</v>
      </c>
      <c r="D81" s="82"/>
      <c r="E81" s="34">
        <v>126</v>
      </c>
      <c r="F81" s="34">
        <v>126</v>
      </c>
      <c r="G81" s="34">
        <f>F81/7.5345</f>
        <v>16.723073860242881</v>
      </c>
      <c r="H81" s="34">
        <v>292</v>
      </c>
      <c r="I81" s="34">
        <f>H81/7.5345</f>
        <v>38.755060057070807</v>
      </c>
      <c r="J81" s="34">
        <v>0</v>
      </c>
      <c r="K81" s="34">
        <v>0</v>
      </c>
      <c r="L81" s="34">
        <v>55.2</v>
      </c>
      <c r="Q81" s="130"/>
    </row>
    <row r="82" spans="1:17" hidden="1" x14ac:dyDescent="0.2">
      <c r="B82" s="59">
        <v>323</v>
      </c>
      <c r="C82" s="60" t="s">
        <v>12</v>
      </c>
      <c r="D82" s="34"/>
      <c r="E82" s="34">
        <v>198</v>
      </c>
      <c r="F82" s="34">
        <v>198</v>
      </c>
      <c r="G82" s="34">
        <f>F82/7.5345</f>
        <v>26.279116066095956</v>
      </c>
      <c r="H82" s="34">
        <v>440.64</v>
      </c>
      <c r="I82" s="34">
        <f>H82/7.5345</f>
        <v>58.482978299820822</v>
      </c>
      <c r="J82" s="34">
        <v>0</v>
      </c>
      <c r="K82" s="34">
        <v>0</v>
      </c>
      <c r="L82" s="34">
        <v>53.2</v>
      </c>
      <c r="Q82" s="130"/>
    </row>
    <row r="83" spans="1:17" ht="15" hidden="1" x14ac:dyDescent="0.25">
      <c r="B83" s="61" t="s">
        <v>77</v>
      </c>
      <c r="C83" s="77" t="s">
        <v>189</v>
      </c>
      <c r="D83" s="33"/>
      <c r="E83" s="33"/>
      <c r="F83" s="33"/>
      <c r="G83" s="33"/>
      <c r="H83" s="33"/>
      <c r="I83" s="33"/>
      <c r="J83" s="33"/>
      <c r="K83" s="33"/>
      <c r="L83" s="33"/>
      <c r="Q83" s="130"/>
    </row>
    <row r="84" spans="1:17" hidden="1" x14ac:dyDescent="0.2">
      <c r="B84" s="61">
        <v>11001</v>
      </c>
      <c r="C84" s="48" t="s">
        <v>169</v>
      </c>
      <c r="D84" s="23"/>
      <c r="E84" s="23"/>
      <c r="F84" s="23"/>
      <c r="G84" s="23"/>
      <c r="H84" s="23"/>
      <c r="I84" s="23"/>
      <c r="J84" s="23"/>
      <c r="K84" s="23"/>
      <c r="L84" s="23"/>
      <c r="Q84" s="130"/>
    </row>
    <row r="85" spans="1:17" ht="15" hidden="1" x14ac:dyDescent="0.25">
      <c r="B85" s="55">
        <v>3</v>
      </c>
      <c r="C85" s="56" t="s">
        <v>5</v>
      </c>
      <c r="D85" s="20">
        <f t="shared" ref="D85:K85" si="46">D86+D90</f>
        <v>118450</v>
      </c>
      <c r="E85" s="89">
        <f t="shared" si="46"/>
        <v>72075.94</v>
      </c>
      <c r="F85" s="20">
        <f t="shared" si="46"/>
        <v>71859.239999999991</v>
      </c>
      <c r="G85" s="20">
        <f t="shared" si="46"/>
        <v>9537.3601433406329</v>
      </c>
      <c r="H85" s="20">
        <f t="shared" si="46"/>
        <v>0</v>
      </c>
      <c r="I85" s="20">
        <f t="shared" si="46"/>
        <v>0</v>
      </c>
      <c r="J85" s="20">
        <f t="shared" ref="J85" si="47">J86+J90</f>
        <v>0</v>
      </c>
      <c r="K85" s="20">
        <f t="shared" si="46"/>
        <v>0</v>
      </c>
      <c r="L85" s="133"/>
      <c r="M85" s="46">
        <f>SUM(M86:M90)</f>
        <v>0</v>
      </c>
      <c r="N85" s="46">
        <f>M85</f>
        <v>0</v>
      </c>
      <c r="Q85" s="130"/>
    </row>
    <row r="86" spans="1:17" ht="15" hidden="1" x14ac:dyDescent="0.25">
      <c r="A86" s="54"/>
      <c r="B86" s="74">
        <v>31</v>
      </c>
      <c r="C86" s="75" t="s">
        <v>6</v>
      </c>
      <c r="D86" s="80">
        <f t="shared" ref="D86:K86" si="48">SUM(D87:D89)</f>
        <v>117450</v>
      </c>
      <c r="E86" s="90">
        <f t="shared" si="48"/>
        <v>71282.600000000006</v>
      </c>
      <c r="F86" s="80">
        <f t="shared" si="48"/>
        <v>71065.899999999994</v>
      </c>
      <c r="G86" s="80">
        <f t="shared" si="48"/>
        <v>9432.0658305129728</v>
      </c>
      <c r="H86" s="80">
        <f t="shared" si="48"/>
        <v>0</v>
      </c>
      <c r="I86" s="80">
        <f t="shared" si="48"/>
        <v>0</v>
      </c>
      <c r="J86" s="80">
        <f t="shared" ref="J86" si="49">SUM(J87:J89)</f>
        <v>0</v>
      </c>
      <c r="K86" s="80">
        <f t="shared" si="48"/>
        <v>0</v>
      </c>
      <c r="L86" s="33"/>
      <c r="M86" s="46"/>
      <c r="N86" s="46">
        <f>M86</f>
        <v>0</v>
      </c>
      <c r="Q86" s="130"/>
    </row>
    <row r="87" spans="1:17" hidden="1" x14ac:dyDescent="0.2">
      <c r="B87" s="72">
        <v>311</v>
      </c>
      <c r="C87" s="73" t="s">
        <v>60</v>
      </c>
      <c r="D87" s="13">
        <v>90000</v>
      </c>
      <c r="E87" s="88">
        <v>57324.11</v>
      </c>
      <c r="F87" s="13">
        <v>57138.1</v>
      </c>
      <c r="G87" s="13">
        <f t="shared" ref="G87" si="50">F87/7.5345</f>
        <v>7583.5290994757443</v>
      </c>
      <c r="H87" s="13"/>
      <c r="I87" s="13"/>
      <c r="J87" s="13"/>
      <c r="K87" s="13"/>
      <c r="L87" s="23"/>
      <c r="Q87" s="130"/>
    </row>
    <row r="88" spans="1:17" hidden="1" x14ac:dyDescent="0.2">
      <c r="B88" s="72">
        <v>312</v>
      </c>
      <c r="C88" s="73" t="s">
        <v>21</v>
      </c>
      <c r="D88" s="13">
        <v>12600</v>
      </c>
      <c r="E88" s="88">
        <v>4500</v>
      </c>
      <c r="F88" s="13">
        <v>4500</v>
      </c>
      <c r="G88" s="13">
        <f t="shared" ref="G88" si="51">F88/7.5345</f>
        <v>597.25263786581718</v>
      </c>
      <c r="H88" s="13"/>
      <c r="I88" s="13"/>
      <c r="J88" s="13"/>
      <c r="K88" s="13"/>
      <c r="L88" s="23"/>
      <c r="Q88" s="130"/>
    </row>
    <row r="89" spans="1:17" hidden="1" x14ac:dyDescent="0.2">
      <c r="B89" s="72">
        <v>313</v>
      </c>
      <c r="C89" s="73" t="s">
        <v>8</v>
      </c>
      <c r="D89" s="13">
        <v>14850</v>
      </c>
      <c r="E89" s="88">
        <v>9458.49</v>
      </c>
      <c r="F89" s="13">
        <v>9427.7999999999993</v>
      </c>
      <c r="G89" s="13">
        <f t="shared" ref="G89" si="52">F89/7.5345</f>
        <v>1251.2840931714113</v>
      </c>
      <c r="H89" s="13"/>
      <c r="I89" s="13"/>
      <c r="J89" s="13"/>
      <c r="K89" s="13"/>
      <c r="L89" s="23"/>
      <c r="Q89" s="130"/>
    </row>
    <row r="90" spans="1:17" ht="15" hidden="1" x14ac:dyDescent="0.25">
      <c r="B90" s="74">
        <v>32</v>
      </c>
      <c r="C90" s="75" t="s">
        <v>9</v>
      </c>
      <c r="D90" s="80">
        <f t="shared" ref="D90:K90" si="53">D91</f>
        <v>1000</v>
      </c>
      <c r="E90" s="90">
        <f t="shared" si="53"/>
        <v>793.34</v>
      </c>
      <c r="F90" s="80">
        <f t="shared" si="53"/>
        <v>793.34</v>
      </c>
      <c r="G90" s="80">
        <f t="shared" si="53"/>
        <v>105.29431282765943</v>
      </c>
      <c r="H90" s="80">
        <f t="shared" si="53"/>
        <v>0</v>
      </c>
      <c r="I90" s="80">
        <f t="shared" si="53"/>
        <v>0</v>
      </c>
      <c r="J90" s="80">
        <f t="shared" si="53"/>
        <v>0</v>
      </c>
      <c r="K90" s="80">
        <f t="shared" si="53"/>
        <v>0</v>
      </c>
      <c r="L90" s="33"/>
      <c r="M90" s="46"/>
      <c r="N90" s="46">
        <f>M90</f>
        <v>0</v>
      </c>
      <c r="Q90" s="130"/>
    </row>
    <row r="91" spans="1:17" hidden="1" x14ac:dyDescent="0.2">
      <c r="B91" s="72">
        <v>321</v>
      </c>
      <c r="C91" s="73" t="s">
        <v>10</v>
      </c>
      <c r="D91" s="13">
        <v>1000</v>
      </c>
      <c r="E91" s="88">
        <v>793.34</v>
      </c>
      <c r="F91" s="13">
        <v>793.34</v>
      </c>
      <c r="G91" s="13">
        <f t="shared" ref="G91" si="54">F91/7.5345</f>
        <v>105.29431282765943</v>
      </c>
      <c r="H91" s="13"/>
      <c r="I91" s="13"/>
      <c r="J91" s="13"/>
      <c r="K91" s="13"/>
      <c r="L91" s="23"/>
      <c r="Q91" s="130"/>
    </row>
    <row r="92" spans="1:17" hidden="1" x14ac:dyDescent="0.2">
      <c r="B92" s="61" t="s">
        <v>77</v>
      </c>
      <c r="C92" s="77" t="s">
        <v>172</v>
      </c>
      <c r="D92" s="23"/>
      <c r="E92" s="23"/>
      <c r="F92" s="23"/>
      <c r="G92" s="23"/>
      <c r="H92" s="23"/>
      <c r="I92" s="23"/>
      <c r="J92" s="23"/>
      <c r="K92" s="23"/>
      <c r="L92" s="23"/>
      <c r="Q92" s="130"/>
    </row>
    <row r="93" spans="1:17" hidden="1" x14ac:dyDescent="0.2">
      <c r="B93" s="61">
        <v>55291</v>
      </c>
      <c r="C93" s="77" t="s">
        <v>173</v>
      </c>
      <c r="D93" s="23"/>
      <c r="E93" s="23"/>
      <c r="F93" s="48"/>
      <c r="G93" s="48"/>
      <c r="H93" s="23"/>
      <c r="I93" s="23"/>
      <c r="J93" s="23"/>
      <c r="K93" s="23"/>
      <c r="L93" s="23"/>
      <c r="Q93" s="130"/>
    </row>
    <row r="94" spans="1:17" ht="15" hidden="1" x14ac:dyDescent="0.25">
      <c r="B94" s="55">
        <v>3</v>
      </c>
      <c r="C94" s="56" t="s">
        <v>5</v>
      </c>
      <c r="D94" s="20">
        <f t="shared" ref="D94:K94" si="55">D95+D99</f>
        <v>60000</v>
      </c>
      <c r="E94" s="20">
        <f t="shared" si="55"/>
        <v>60000</v>
      </c>
      <c r="F94" s="20">
        <f t="shared" si="55"/>
        <v>50917.75</v>
      </c>
      <c r="G94" s="20">
        <f t="shared" si="55"/>
        <v>6757.946778153826</v>
      </c>
      <c r="H94" s="20">
        <f t="shared" si="55"/>
        <v>55000</v>
      </c>
      <c r="I94" s="20">
        <f t="shared" si="55"/>
        <v>7299.7544628044325</v>
      </c>
      <c r="J94" s="20">
        <f t="shared" ref="J94" si="56">J95+J99</f>
        <v>0</v>
      </c>
      <c r="K94" s="20">
        <f t="shared" si="55"/>
        <v>0</v>
      </c>
      <c r="L94" s="133"/>
      <c r="M94" s="46">
        <f>SUM(M95:M99)</f>
        <v>0</v>
      </c>
      <c r="N94" s="46">
        <f>M94</f>
        <v>0</v>
      </c>
      <c r="Q94" s="130"/>
    </row>
    <row r="95" spans="1:17" ht="15" hidden="1" x14ac:dyDescent="0.25">
      <c r="B95" s="74">
        <v>31</v>
      </c>
      <c r="C95" s="75" t="s">
        <v>6</v>
      </c>
      <c r="D95" s="80">
        <f t="shared" ref="D95:K95" si="57">SUM(D96:D98)</f>
        <v>56625</v>
      </c>
      <c r="E95" s="80">
        <f t="shared" si="57"/>
        <v>56625</v>
      </c>
      <c r="F95" s="80">
        <f t="shared" si="57"/>
        <v>50917.75</v>
      </c>
      <c r="G95" s="80">
        <f t="shared" si="57"/>
        <v>6757.946778153826</v>
      </c>
      <c r="H95" s="80">
        <f t="shared" si="57"/>
        <v>53130</v>
      </c>
      <c r="I95" s="80">
        <f t="shared" si="57"/>
        <v>7051.5628110690814</v>
      </c>
      <c r="J95" s="80">
        <f t="shared" ref="J95" si="58">SUM(J96:J98)</f>
        <v>0</v>
      </c>
      <c r="K95" s="80">
        <f t="shared" si="57"/>
        <v>0</v>
      </c>
      <c r="L95" s="33"/>
      <c r="M95" s="46">
        <v>0</v>
      </c>
      <c r="N95" s="46">
        <f>M95</f>
        <v>0</v>
      </c>
      <c r="Q95" s="130"/>
    </row>
    <row r="96" spans="1:17" hidden="1" x14ac:dyDescent="0.2">
      <c r="B96" s="72">
        <v>311</v>
      </c>
      <c r="C96" s="73" t="s">
        <v>60</v>
      </c>
      <c r="D96" s="13">
        <v>45000</v>
      </c>
      <c r="E96" s="13">
        <v>45000</v>
      </c>
      <c r="F96" s="13">
        <v>40101.08</v>
      </c>
      <c r="G96" s="13">
        <f>F96/7.5345</f>
        <v>5322.3279580595927</v>
      </c>
      <c r="H96" s="13">
        <v>42000</v>
      </c>
      <c r="I96" s="13">
        <f>H96/7.5345</f>
        <v>5574.3579534142937</v>
      </c>
      <c r="J96" s="34">
        <v>0</v>
      </c>
      <c r="K96" s="34">
        <v>0</v>
      </c>
      <c r="L96" s="81"/>
      <c r="Q96" s="130"/>
    </row>
    <row r="97" spans="2:17" hidden="1" x14ac:dyDescent="0.2">
      <c r="B97" s="72">
        <v>312</v>
      </c>
      <c r="C97" s="73" t="s">
        <v>21</v>
      </c>
      <c r="D97" s="13">
        <v>4200</v>
      </c>
      <c r="E97" s="13">
        <v>4200</v>
      </c>
      <c r="F97" s="13">
        <v>4200</v>
      </c>
      <c r="G97" s="13">
        <f>F97/7.5345</f>
        <v>557.43579534142941</v>
      </c>
      <c r="H97" s="13">
        <v>4200</v>
      </c>
      <c r="I97" s="13">
        <f>H97/7.5345</f>
        <v>557.43579534142941</v>
      </c>
      <c r="J97" s="34">
        <v>0</v>
      </c>
      <c r="K97" s="34">
        <v>0</v>
      </c>
      <c r="L97" s="81"/>
      <c r="Q97" s="130"/>
    </row>
    <row r="98" spans="2:17" hidden="1" x14ac:dyDescent="0.2">
      <c r="B98" s="72">
        <v>313</v>
      </c>
      <c r="C98" s="73" t="s">
        <v>8</v>
      </c>
      <c r="D98" s="13">
        <v>7425</v>
      </c>
      <c r="E98" s="13">
        <v>7425</v>
      </c>
      <c r="F98" s="13">
        <v>6616.67</v>
      </c>
      <c r="G98" s="13">
        <f>F98/7.5345</f>
        <v>878.1830247528037</v>
      </c>
      <c r="H98" s="13">
        <v>6930</v>
      </c>
      <c r="I98" s="13">
        <f>H98/7.5345</f>
        <v>919.76906231335852</v>
      </c>
      <c r="J98" s="34">
        <v>0</v>
      </c>
      <c r="K98" s="34">
        <v>0</v>
      </c>
      <c r="L98" s="81"/>
      <c r="Q98" s="130"/>
    </row>
    <row r="99" spans="2:17" ht="15" hidden="1" x14ac:dyDescent="0.25">
      <c r="B99" s="74">
        <v>32</v>
      </c>
      <c r="C99" s="75" t="s">
        <v>9</v>
      </c>
      <c r="D99" s="80">
        <f t="shared" ref="D99:K99" si="59">D100</f>
        <v>3375</v>
      </c>
      <c r="E99" s="80">
        <f t="shared" si="59"/>
        <v>3375</v>
      </c>
      <c r="F99" s="80">
        <f t="shared" si="59"/>
        <v>0</v>
      </c>
      <c r="G99" s="80">
        <f t="shared" si="59"/>
        <v>0</v>
      </c>
      <c r="H99" s="80">
        <f t="shared" si="59"/>
        <v>1870</v>
      </c>
      <c r="I99" s="80">
        <f t="shared" si="59"/>
        <v>248.19165173535072</v>
      </c>
      <c r="J99" s="80">
        <f t="shared" si="59"/>
        <v>0</v>
      </c>
      <c r="K99" s="80">
        <f t="shared" si="59"/>
        <v>0</v>
      </c>
      <c r="L99" s="33"/>
      <c r="M99" s="46">
        <v>0</v>
      </c>
      <c r="N99" s="46">
        <f>M99</f>
        <v>0</v>
      </c>
      <c r="Q99" s="130"/>
    </row>
    <row r="100" spans="2:17" hidden="1" x14ac:dyDescent="0.2">
      <c r="B100" s="72">
        <v>321</v>
      </c>
      <c r="C100" s="73" t="s">
        <v>10</v>
      </c>
      <c r="D100" s="13">
        <v>3375</v>
      </c>
      <c r="E100" s="13">
        <v>3375</v>
      </c>
      <c r="F100" s="13">
        <v>0</v>
      </c>
      <c r="G100" s="13">
        <f>F100/7.5345</f>
        <v>0</v>
      </c>
      <c r="H100" s="13">
        <v>1870</v>
      </c>
      <c r="I100" s="13">
        <f>H100/7.5345</f>
        <v>248.19165173535072</v>
      </c>
      <c r="J100" s="34">
        <v>0</v>
      </c>
      <c r="K100" s="34">
        <v>0</v>
      </c>
      <c r="L100" s="81"/>
      <c r="Q100" s="130"/>
    </row>
    <row r="101" spans="2:17" x14ac:dyDescent="0.2">
      <c r="B101" s="61" t="s">
        <v>66</v>
      </c>
      <c r="C101" s="77" t="s">
        <v>174</v>
      </c>
      <c r="D101" s="23"/>
      <c r="E101" s="23"/>
      <c r="F101" s="23"/>
      <c r="G101" s="23"/>
      <c r="H101" s="23"/>
      <c r="I101" s="23"/>
      <c r="J101" s="23"/>
      <c r="K101" s="23"/>
      <c r="L101" s="23"/>
      <c r="Q101" s="130"/>
    </row>
    <row r="102" spans="2:17" ht="15" x14ac:dyDescent="0.25">
      <c r="B102" s="61">
        <v>47300</v>
      </c>
      <c r="C102" s="77" t="s">
        <v>176</v>
      </c>
      <c r="D102" s="33"/>
      <c r="E102" s="33"/>
      <c r="F102" s="48"/>
      <c r="G102" s="48"/>
      <c r="H102" s="33"/>
      <c r="I102" s="33"/>
      <c r="J102" s="33"/>
      <c r="K102" s="33"/>
      <c r="L102" s="33"/>
      <c r="Q102" s="130"/>
    </row>
    <row r="103" spans="2:17" ht="15" x14ac:dyDescent="0.25">
      <c r="B103" s="55">
        <v>3</v>
      </c>
      <c r="C103" s="56" t="s">
        <v>5</v>
      </c>
      <c r="D103" s="20">
        <f t="shared" ref="D103:K103" si="60">D104+D107+D112</f>
        <v>250000</v>
      </c>
      <c r="E103" s="20">
        <f t="shared" si="60"/>
        <v>250000</v>
      </c>
      <c r="F103" s="20">
        <f t="shared" si="60"/>
        <v>235173.36</v>
      </c>
      <c r="G103" s="20">
        <f t="shared" si="60"/>
        <v>31212.868803503879</v>
      </c>
      <c r="H103" s="20">
        <f t="shared" si="60"/>
        <v>330000</v>
      </c>
      <c r="I103" s="20">
        <f t="shared" si="60"/>
        <v>43798.526776826591</v>
      </c>
      <c r="J103" s="20">
        <f t="shared" ref="J103" si="61">J104+J107+J112</f>
        <v>409876.78813499998</v>
      </c>
      <c r="K103" s="20">
        <f t="shared" si="60"/>
        <v>54399.999999999993</v>
      </c>
      <c r="L103" s="20">
        <f t="shared" ref="L103" si="62">L104+L107+L112</f>
        <v>6149.81</v>
      </c>
      <c r="M103" s="119">
        <f>SUM(M107:M113)</f>
        <v>54400</v>
      </c>
      <c r="N103" s="119">
        <f>M103</f>
        <v>54400</v>
      </c>
      <c r="Q103" s="130"/>
    </row>
    <row r="104" spans="2:17" ht="15" x14ac:dyDescent="0.25">
      <c r="B104" s="74">
        <v>31</v>
      </c>
      <c r="C104" s="75" t="s">
        <v>6</v>
      </c>
      <c r="D104" s="80">
        <f t="shared" ref="D104:K104" si="63">SUM(D105:D106)</f>
        <v>0</v>
      </c>
      <c r="E104" s="80">
        <f t="shared" si="63"/>
        <v>0</v>
      </c>
      <c r="F104" s="80">
        <f t="shared" si="63"/>
        <v>0</v>
      </c>
      <c r="G104" s="80">
        <f t="shared" si="63"/>
        <v>0</v>
      </c>
      <c r="H104" s="80">
        <f t="shared" si="63"/>
        <v>0</v>
      </c>
      <c r="I104" s="80">
        <f t="shared" si="63"/>
        <v>0</v>
      </c>
      <c r="J104" s="80">
        <f t="shared" ref="J104" si="64">SUM(J105:J106)</f>
        <v>0</v>
      </c>
      <c r="K104" s="80">
        <f t="shared" si="63"/>
        <v>0</v>
      </c>
      <c r="L104" s="80"/>
      <c r="M104" s="118"/>
      <c r="N104" s="118"/>
      <c r="Q104" s="130"/>
    </row>
    <row r="105" spans="2:17" ht="15" hidden="1" x14ac:dyDescent="0.25">
      <c r="B105" s="72">
        <v>311</v>
      </c>
      <c r="C105" s="73" t="s">
        <v>7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18"/>
      <c r="N105" s="118"/>
      <c r="Q105" s="130"/>
    </row>
    <row r="106" spans="2:17" ht="15" hidden="1" x14ac:dyDescent="0.25">
      <c r="B106" s="72">
        <v>313</v>
      </c>
      <c r="C106" s="73" t="s">
        <v>8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18"/>
      <c r="N106" s="118"/>
      <c r="Q106" s="130"/>
    </row>
    <row r="107" spans="2:17" ht="15" x14ac:dyDescent="0.25">
      <c r="B107" s="74">
        <v>32</v>
      </c>
      <c r="C107" s="75" t="s">
        <v>9</v>
      </c>
      <c r="D107" s="80">
        <f t="shared" ref="D107:L107" si="65">SUM(D108:D111)</f>
        <v>249000</v>
      </c>
      <c r="E107" s="80">
        <f t="shared" si="65"/>
        <v>249000</v>
      </c>
      <c r="F107" s="80">
        <f t="shared" si="65"/>
        <v>234249.65</v>
      </c>
      <c r="G107" s="80">
        <f t="shared" si="65"/>
        <v>31090.271418143206</v>
      </c>
      <c r="H107" s="80">
        <f t="shared" si="65"/>
        <v>328000</v>
      </c>
      <c r="I107" s="80">
        <f t="shared" si="65"/>
        <v>43533.081159997339</v>
      </c>
      <c r="J107" s="80">
        <f t="shared" ref="J107" si="66">SUM(J108:J111)</f>
        <v>406876.78813499998</v>
      </c>
      <c r="K107" s="80">
        <f t="shared" si="65"/>
        <v>54001.829999999994</v>
      </c>
      <c r="L107" s="80">
        <f t="shared" si="65"/>
        <v>6149.81</v>
      </c>
      <c r="M107" s="82">
        <v>54001.83</v>
      </c>
      <c r="N107" s="82">
        <f>M107</f>
        <v>54001.83</v>
      </c>
      <c r="Q107" s="130"/>
    </row>
    <row r="108" spans="2:17" hidden="1" x14ac:dyDescent="0.2">
      <c r="B108" s="72">
        <v>321</v>
      </c>
      <c r="C108" s="73" t="s">
        <v>10</v>
      </c>
      <c r="D108" s="13">
        <v>2000</v>
      </c>
      <c r="E108" s="13">
        <v>2000</v>
      </c>
      <c r="F108" s="13">
        <v>0</v>
      </c>
      <c r="G108" s="13">
        <f t="shared" ref="G108:G115" si="67">F108/7.5345</f>
        <v>0</v>
      </c>
      <c r="H108" s="13">
        <v>500</v>
      </c>
      <c r="I108" s="13">
        <f>H108/7.5345</f>
        <v>66.361404207313029</v>
      </c>
      <c r="J108" s="34">
        <f t="shared" ref="J108:J115" si="68">K108*7.5345</f>
        <v>2000.033025</v>
      </c>
      <c r="K108" s="34">
        <v>265.45</v>
      </c>
      <c r="L108" s="34">
        <v>62.4</v>
      </c>
      <c r="M108" s="10"/>
      <c r="N108" s="10"/>
      <c r="Q108" s="130"/>
    </row>
    <row r="109" spans="2:17" hidden="1" x14ac:dyDescent="0.2">
      <c r="B109" s="72">
        <v>322</v>
      </c>
      <c r="C109" s="73" t="s">
        <v>11</v>
      </c>
      <c r="D109" s="13">
        <v>218000</v>
      </c>
      <c r="E109" s="13">
        <v>218000</v>
      </c>
      <c r="F109" s="13">
        <v>222081.06</v>
      </c>
      <c r="G109" s="13">
        <f t="shared" si="67"/>
        <v>29475.221978897072</v>
      </c>
      <c r="H109" s="13">
        <v>312500</v>
      </c>
      <c r="I109" s="13">
        <f>H109/7.5345</f>
        <v>41475.877629570641</v>
      </c>
      <c r="J109" s="34">
        <f t="shared" si="68"/>
        <v>369876.81760499999</v>
      </c>
      <c r="K109" s="34">
        <v>49091.09</v>
      </c>
      <c r="L109" s="34">
        <v>3526.65</v>
      </c>
      <c r="M109" s="10"/>
      <c r="N109" s="34"/>
      <c r="Q109" s="130"/>
    </row>
    <row r="110" spans="2:17" hidden="1" x14ac:dyDescent="0.2">
      <c r="B110" s="72">
        <v>323</v>
      </c>
      <c r="C110" s="73" t="s">
        <v>12</v>
      </c>
      <c r="D110" s="13">
        <v>24000</v>
      </c>
      <c r="E110" s="13">
        <v>24000</v>
      </c>
      <c r="F110" s="13">
        <v>12168.59</v>
      </c>
      <c r="G110" s="13">
        <f t="shared" si="67"/>
        <v>1615.0494392461344</v>
      </c>
      <c r="H110" s="13">
        <v>14500</v>
      </c>
      <c r="I110" s="13">
        <f>H110/7.5345</f>
        <v>1924.4807220120776</v>
      </c>
      <c r="J110" s="34">
        <f t="shared" si="68"/>
        <v>29999.967960000002</v>
      </c>
      <c r="K110" s="34">
        <v>3981.68</v>
      </c>
      <c r="L110" s="34">
        <v>2560.7600000000002</v>
      </c>
      <c r="M110" s="10"/>
      <c r="N110" s="34"/>
      <c r="Q110" s="130"/>
    </row>
    <row r="111" spans="2:17" hidden="1" x14ac:dyDescent="0.2">
      <c r="B111" s="72">
        <v>329</v>
      </c>
      <c r="C111" s="73" t="s">
        <v>51</v>
      </c>
      <c r="D111" s="13">
        <v>5000</v>
      </c>
      <c r="E111" s="13">
        <v>5000</v>
      </c>
      <c r="F111" s="13">
        <v>0</v>
      </c>
      <c r="G111" s="13">
        <f t="shared" si="67"/>
        <v>0</v>
      </c>
      <c r="H111" s="13">
        <v>500</v>
      </c>
      <c r="I111" s="13">
        <f>H111/7.5345</f>
        <v>66.361404207313029</v>
      </c>
      <c r="J111" s="34">
        <f t="shared" si="68"/>
        <v>4999.9695450000008</v>
      </c>
      <c r="K111" s="34">
        <v>663.61</v>
      </c>
      <c r="L111" s="34"/>
      <c r="M111" s="10"/>
      <c r="N111" s="34"/>
      <c r="Q111" s="130"/>
    </row>
    <row r="112" spans="2:17" ht="15" x14ac:dyDescent="0.25">
      <c r="B112" s="74">
        <v>34</v>
      </c>
      <c r="C112" s="75" t="s">
        <v>52</v>
      </c>
      <c r="D112" s="80">
        <f t="shared" ref="D112:L112" si="69">D113</f>
        <v>1000</v>
      </c>
      <c r="E112" s="80">
        <f t="shared" si="69"/>
        <v>1000</v>
      </c>
      <c r="F112" s="80">
        <f t="shared" si="69"/>
        <v>923.71</v>
      </c>
      <c r="G112" s="80">
        <f t="shared" si="69"/>
        <v>122.59738536067422</v>
      </c>
      <c r="H112" s="80">
        <f t="shared" si="69"/>
        <v>2000</v>
      </c>
      <c r="I112" s="80">
        <f t="shared" si="69"/>
        <v>265.44561682925212</v>
      </c>
      <c r="J112" s="80">
        <f t="shared" si="69"/>
        <v>3000</v>
      </c>
      <c r="K112" s="80">
        <f t="shared" si="69"/>
        <v>398.17</v>
      </c>
      <c r="L112" s="80">
        <f t="shared" si="69"/>
        <v>0</v>
      </c>
      <c r="M112" s="20">
        <v>398.17</v>
      </c>
      <c r="N112" s="20">
        <f>M112</f>
        <v>398.17</v>
      </c>
      <c r="Q112" s="130"/>
    </row>
    <row r="113" spans="1:17" hidden="1" x14ac:dyDescent="0.2">
      <c r="B113" s="72">
        <v>343</v>
      </c>
      <c r="C113" s="73" t="s">
        <v>53</v>
      </c>
      <c r="D113" s="13">
        <v>1000</v>
      </c>
      <c r="E113" s="13">
        <v>1000</v>
      </c>
      <c r="F113" s="13">
        <v>923.71</v>
      </c>
      <c r="G113" s="13">
        <f t="shared" si="67"/>
        <v>122.59738536067422</v>
      </c>
      <c r="H113" s="13">
        <v>2000</v>
      </c>
      <c r="I113" s="13">
        <f>H113/7.5345</f>
        <v>265.44561682925212</v>
      </c>
      <c r="J113" s="34">
        <v>3000</v>
      </c>
      <c r="K113" s="34">
        <v>398.17</v>
      </c>
      <c r="L113" s="34"/>
      <c r="M113" s="121"/>
      <c r="N113" s="121"/>
      <c r="Q113" s="130"/>
    </row>
    <row r="114" spans="1:17" ht="15" x14ac:dyDescent="0.25">
      <c r="B114" s="55">
        <v>4</v>
      </c>
      <c r="C114" s="56" t="s">
        <v>13</v>
      </c>
      <c r="D114" s="20">
        <f t="shared" ref="D114:M114" si="70">D115</f>
        <v>0</v>
      </c>
      <c r="E114" s="20" t="e">
        <f t="shared" si="70"/>
        <v>#REF!</v>
      </c>
      <c r="F114" s="20">
        <f t="shared" si="70"/>
        <v>27462.5</v>
      </c>
      <c r="G114" s="20">
        <f t="shared" si="70"/>
        <v>3644.9001260866676</v>
      </c>
      <c r="H114" s="20">
        <f t="shared" si="70"/>
        <v>5000</v>
      </c>
      <c r="I114" s="20">
        <f t="shared" si="70"/>
        <v>663.61404207313024</v>
      </c>
      <c r="J114" s="20">
        <f t="shared" si="70"/>
        <v>9794.85</v>
      </c>
      <c r="K114" s="20">
        <f t="shared" si="70"/>
        <v>1300</v>
      </c>
      <c r="L114" s="20">
        <f t="shared" si="70"/>
        <v>1310</v>
      </c>
      <c r="M114" s="20">
        <f t="shared" si="70"/>
        <v>1300</v>
      </c>
      <c r="N114" s="20">
        <f>M114</f>
        <v>1300</v>
      </c>
      <c r="Q114" s="130"/>
    </row>
    <row r="115" spans="1:17" ht="15" x14ac:dyDescent="0.25">
      <c r="B115" s="74">
        <v>42</v>
      </c>
      <c r="C115" s="75" t="s">
        <v>36</v>
      </c>
      <c r="D115" s="80">
        <v>0</v>
      </c>
      <c r="E115" s="80" t="e">
        <f>SUM(#REF!)</f>
        <v>#REF!</v>
      </c>
      <c r="F115" s="80">
        <v>27462.5</v>
      </c>
      <c r="G115" s="80">
        <f t="shared" si="67"/>
        <v>3644.9001260866676</v>
      </c>
      <c r="H115" s="80">
        <v>5000</v>
      </c>
      <c r="I115" s="80">
        <f>H115/7.5345</f>
        <v>663.61404207313024</v>
      </c>
      <c r="J115" s="82">
        <f t="shared" si="68"/>
        <v>9794.85</v>
      </c>
      <c r="K115" s="80">
        <v>1300</v>
      </c>
      <c r="L115" s="80">
        <v>1310</v>
      </c>
      <c r="M115" s="82">
        <v>1300</v>
      </c>
      <c r="N115" s="82">
        <f>M115</f>
        <v>1300</v>
      </c>
      <c r="Q115" s="130"/>
    </row>
    <row r="116" spans="1:17" x14ac:dyDescent="0.2">
      <c r="B116" s="48" t="s">
        <v>59</v>
      </c>
      <c r="C116" s="77" t="s">
        <v>175</v>
      </c>
      <c r="D116" s="23"/>
      <c r="E116" s="23"/>
      <c r="F116" s="23"/>
      <c r="G116" s="23"/>
      <c r="H116" s="23"/>
      <c r="I116" s="23"/>
      <c r="J116" s="23"/>
      <c r="K116" s="23"/>
      <c r="L116" s="23"/>
      <c r="Q116" s="130"/>
    </row>
    <row r="117" spans="1:17" x14ac:dyDescent="0.2">
      <c r="B117" s="61">
        <v>47300</v>
      </c>
      <c r="C117" s="77" t="s">
        <v>176</v>
      </c>
      <c r="D117" s="23"/>
      <c r="E117" s="23"/>
      <c r="F117" s="48"/>
      <c r="G117" s="48"/>
      <c r="H117" s="23"/>
      <c r="I117" s="23"/>
      <c r="J117" s="23"/>
      <c r="K117" s="23"/>
      <c r="L117" s="23"/>
      <c r="Q117" s="130"/>
    </row>
    <row r="118" spans="1:17" ht="15" x14ac:dyDescent="0.25">
      <c r="B118" s="55">
        <v>3</v>
      </c>
      <c r="C118" s="56" t="s">
        <v>5</v>
      </c>
      <c r="D118" s="20">
        <f>D119+D123</f>
        <v>180000</v>
      </c>
      <c r="E118" s="20">
        <f>E119+E123</f>
        <v>190000</v>
      </c>
      <c r="F118" s="20">
        <f t="shared" ref="F118:M118" si="71">F119+F123+F128</f>
        <v>228049.62</v>
      </c>
      <c r="G118" s="20">
        <f t="shared" si="71"/>
        <v>30267.386024288273</v>
      </c>
      <c r="H118" s="20">
        <f t="shared" si="71"/>
        <v>290000</v>
      </c>
      <c r="I118" s="20">
        <f t="shared" si="71"/>
        <v>38489.614440241552</v>
      </c>
      <c r="J118" s="20">
        <f t="shared" ref="J118" si="72">J119+J123+J128</f>
        <v>361656</v>
      </c>
      <c r="K118" s="20">
        <f t="shared" si="71"/>
        <v>48000</v>
      </c>
      <c r="L118" s="20">
        <f t="shared" ref="L118" si="73">L119+L123+L128</f>
        <v>24845.61</v>
      </c>
      <c r="M118" s="119">
        <f t="shared" si="71"/>
        <v>48000</v>
      </c>
      <c r="N118" s="119">
        <f>M118</f>
        <v>48000</v>
      </c>
      <c r="Q118" s="130"/>
    </row>
    <row r="119" spans="1:17" ht="15" x14ac:dyDescent="0.25">
      <c r="B119" s="74">
        <v>31</v>
      </c>
      <c r="C119" s="75" t="s">
        <v>6</v>
      </c>
      <c r="D119" s="80">
        <f t="shared" ref="D119:K119" si="74">SUM(D120:D122)</f>
        <v>75900</v>
      </c>
      <c r="E119" s="80">
        <f t="shared" si="74"/>
        <v>76775</v>
      </c>
      <c r="F119" s="80">
        <f t="shared" si="74"/>
        <v>84367.51999999999</v>
      </c>
      <c r="G119" s="80">
        <f t="shared" si="74"/>
        <v>11197.494193377132</v>
      </c>
      <c r="H119" s="80">
        <f t="shared" si="74"/>
        <v>134150</v>
      </c>
      <c r="I119" s="80">
        <f t="shared" si="74"/>
        <v>17804.764748822083</v>
      </c>
      <c r="J119" s="80">
        <f t="shared" ref="J119" si="75">SUM(J120:J122)</f>
        <v>157450.02874500002</v>
      </c>
      <c r="K119" s="80">
        <f t="shared" si="74"/>
        <v>20897.210000000003</v>
      </c>
      <c r="L119" s="80">
        <f t="shared" ref="L119" si="76">SUM(L120:L122)</f>
        <v>10300.23</v>
      </c>
      <c r="M119" s="118">
        <v>20897.21</v>
      </c>
      <c r="N119" s="118">
        <f>M119</f>
        <v>20897.21</v>
      </c>
      <c r="Q119" s="130"/>
    </row>
    <row r="120" spans="1:17" hidden="1" x14ac:dyDescent="0.2">
      <c r="B120" s="72">
        <v>311</v>
      </c>
      <c r="C120" s="73" t="s">
        <v>7</v>
      </c>
      <c r="D120" s="13">
        <v>63000</v>
      </c>
      <c r="E120" s="88">
        <v>65000</v>
      </c>
      <c r="F120" s="13">
        <v>66513.22</v>
      </c>
      <c r="G120" s="13">
        <f t="shared" ref="G120:G129" si="77">F120/7.5345</f>
        <v>8827.8213550998735</v>
      </c>
      <c r="H120" s="13">
        <v>110000</v>
      </c>
      <c r="I120" s="13">
        <f>H120/7.5345</f>
        <v>14599.508925608865</v>
      </c>
      <c r="J120" s="34">
        <f t="shared" ref="J120:J129" si="78">K120*7.5345</f>
        <v>130000.03696500002</v>
      </c>
      <c r="K120" s="34">
        <v>17253.97</v>
      </c>
      <c r="L120" s="34">
        <v>8841.41</v>
      </c>
      <c r="M120" s="60"/>
      <c r="N120" s="60"/>
      <c r="Q120" s="130"/>
    </row>
    <row r="121" spans="1:17" hidden="1" x14ac:dyDescent="0.2">
      <c r="B121" s="72">
        <v>312</v>
      </c>
      <c r="C121" s="73" t="s">
        <v>21</v>
      </c>
      <c r="D121" s="13">
        <v>3000</v>
      </c>
      <c r="E121" s="88">
        <v>2700</v>
      </c>
      <c r="F121" s="13">
        <v>6600.93</v>
      </c>
      <c r="G121" s="13">
        <f t="shared" si="77"/>
        <v>876.0939677483575</v>
      </c>
      <c r="H121" s="13">
        <v>6000</v>
      </c>
      <c r="I121" s="13">
        <f>H121/7.5345</f>
        <v>796.33685048775624</v>
      </c>
      <c r="J121" s="34">
        <f t="shared" si="78"/>
        <v>6000.0237300000008</v>
      </c>
      <c r="K121" s="34">
        <v>796.34</v>
      </c>
      <c r="L121" s="34"/>
      <c r="M121" s="60"/>
      <c r="N121" s="60"/>
      <c r="Q121" s="130"/>
    </row>
    <row r="122" spans="1:17" hidden="1" x14ac:dyDescent="0.2">
      <c r="B122" s="72">
        <v>313</v>
      </c>
      <c r="C122" s="73" t="s">
        <v>8</v>
      </c>
      <c r="D122" s="13">
        <v>9900</v>
      </c>
      <c r="E122" s="88">
        <v>9075</v>
      </c>
      <c r="F122" s="13">
        <v>11253.37</v>
      </c>
      <c r="G122" s="13">
        <f t="shared" si="77"/>
        <v>1493.5788705289003</v>
      </c>
      <c r="H122" s="13">
        <v>18150</v>
      </c>
      <c r="I122" s="13">
        <f>H122/7.5345</f>
        <v>2408.9189727254629</v>
      </c>
      <c r="J122" s="34">
        <f t="shared" si="78"/>
        <v>21449.968050000003</v>
      </c>
      <c r="K122" s="34">
        <v>2846.9</v>
      </c>
      <c r="L122" s="34">
        <v>1458.82</v>
      </c>
      <c r="M122" s="60"/>
      <c r="N122" s="60"/>
      <c r="Q122" s="130"/>
    </row>
    <row r="123" spans="1:17" ht="15" x14ac:dyDescent="0.25">
      <c r="A123" s="54"/>
      <c r="B123" s="74">
        <v>32</v>
      </c>
      <c r="C123" s="75" t="s">
        <v>9</v>
      </c>
      <c r="D123" s="80">
        <f>SUM(D124:D126)</f>
        <v>104100</v>
      </c>
      <c r="E123" s="80">
        <f>SUM(E124:E126)</f>
        <v>113225</v>
      </c>
      <c r="F123" s="80">
        <f>SUM(F124:F126)</f>
        <v>143682.1</v>
      </c>
      <c r="G123" s="80">
        <f t="shared" ref="G123:L123" si="79">SUM(G124:G127)</f>
        <v>19069.89183091114</v>
      </c>
      <c r="H123" s="80">
        <f t="shared" si="79"/>
        <v>153850</v>
      </c>
      <c r="I123" s="80">
        <f t="shared" si="79"/>
        <v>20419.404074590217</v>
      </c>
      <c r="J123" s="80">
        <f t="shared" si="79"/>
        <v>202205.93823</v>
      </c>
      <c r="K123" s="80">
        <f t="shared" si="79"/>
        <v>26837.34</v>
      </c>
      <c r="L123" s="80">
        <f t="shared" si="79"/>
        <v>14438.519999999999</v>
      </c>
      <c r="M123" s="118">
        <v>26837.34</v>
      </c>
      <c r="N123" s="118">
        <f>M123</f>
        <v>26837.34</v>
      </c>
      <c r="Q123" s="130"/>
    </row>
    <row r="124" spans="1:17" ht="15" hidden="1" x14ac:dyDescent="0.25">
      <c r="A124" s="54"/>
      <c r="B124" s="72">
        <v>321</v>
      </c>
      <c r="C124" s="73" t="s">
        <v>10</v>
      </c>
      <c r="D124" s="13">
        <v>5100</v>
      </c>
      <c r="E124" s="88">
        <v>3000</v>
      </c>
      <c r="F124" s="13">
        <v>1223.0999999999999</v>
      </c>
      <c r="G124" s="13">
        <f t="shared" si="77"/>
        <v>162.33326697192911</v>
      </c>
      <c r="H124" s="13">
        <v>12000</v>
      </c>
      <c r="I124" s="13">
        <f>H124/7.5345</f>
        <v>1592.6737009755125</v>
      </c>
      <c r="J124" s="34">
        <f t="shared" si="78"/>
        <v>11205.91116</v>
      </c>
      <c r="K124" s="34">
        <v>1487.28</v>
      </c>
      <c r="L124" s="34">
        <v>483.19</v>
      </c>
      <c r="M124" s="118"/>
      <c r="N124" s="118"/>
      <c r="Q124" s="130"/>
    </row>
    <row r="125" spans="1:17" hidden="1" x14ac:dyDescent="0.2">
      <c r="B125" s="72">
        <v>322</v>
      </c>
      <c r="C125" s="73" t="s">
        <v>11</v>
      </c>
      <c r="D125" s="13">
        <v>99000</v>
      </c>
      <c r="E125" s="88">
        <v>105000</v>
      </c>
      <c r="F125" s="13">
        <v>137234</v>
      </c>
      <c r="G125" s="13">
        <f t="shared" si="77"/>
        <v>18214.081889972789</v>
      </c>
      <c r="H125" s="13">
        <v>134850</v>
      </c>
      <c r="I125" s="13">
        <f>H125/7.5345</f>
        <v>17897.670714712323</v>
      </c>
      <c r="J125" s="34">
        <f t="shared" si="78"/>
        <v>180000.03379500002</v>
      </c>
      <c r="K125" s="34">
        <v>23890.11</v>
      </c>
      <c r="L125" s="34">
        <v>11955.32</v>
      </c>
      <c r="M125" s="60"/>
      <c r="N125" s="120"/>
      <c r="Q125" s="130"/>
    </row>
    <row r="126" spans="1:17" hidden="1" x14ac:dyDescent="0.2">
      <c r="B126" s="72">
        <v>323</v>
      </c>
      <c r="C126" s="73" t="s">
        <v>12</v>
      </c>
      <c r="D126" s="13"/>
      <c r="E126" s="88">
        <v>5225</v>
      </c>
      <c r="F126" s="13">
        <v>5225</v>
      </c>
      <c r="G126" s="13">
        <f t="shared" si="77"/>
        <v>693.47667396642112</v>
      </c>
      <c r="H126" s="13">
        <v>6000</v>
      </c>
      <c r="I126" s="13">
        <f>H126/7.5345</f>
        <v>796.33685048775624</v>
      </c>
      <c r="J126" s="34">
        <f t="shared" si="78"/>
        <v>10000.014435000001</v>
      </c>
      <c r="K126" s="34">
        <v>1327.23</v>
      </c>
      <c r="L126" s="34">
        <v>1867.29</v>
      </c>
      <c r="M126" s="60"/>
      <c r="N126" s="120"/>
      <c r="Q126" s="130"/>
    </row>
    <row r="127" spans="1:17" hidden="1" x14ac:dyDescent="0.2">
      <c r="B127" s="72">
        <v>329</v>
      </c>
      <c r="C127" s="73" t="s">
        <v>51</v>
      </c>
      <c r="D127" s="13">
        <v>9300</v>
      </c>
      <c r="E127" s="88">
        <v>3000</v>
      </c>
      <c r="F127" s="13">
        <v>0</v>
      </c>
      <c r="G127" s="13">
        <f t="shared" si="77"/>
        <v>0</v>
      </c>
      <c r="H127" s="13">
        <v>1000</v>
      </c>
      <c r="I127" s="13">
        <f>H127/7.5345</f>
        <v>132.72280841462606</v>
      </c>
      <c r="J127" s="34">
        <f t="shared" si="78"/>
        <v>999.97883999999999</v>
      </c>
      <c r="K127" s="34">
        <v>132.72</v>
      </c>
      <c r="L127" s="34">
        <v>132.72</v>
      </c>
      <c r="M127" s="60"/>
      <c r="N127" s="120"/>
      <c r="Q127" s="130"/>
    </row>
    <row r="128" spans="1:17" ht="15" x14ac:dyDescent="0.25">
      <c r="B128" s="74">
        <v>34</v>
      </c>
      <c r="C128" s="75" t="s">
        <v>52</v>
      </c>
      <c r="D128" s="80">
        <f t="shared" ref="D128:L128" si="80">D129</f>
        <v>0</v>
      </c>
      <c r="E128" s="80">
        <f t="shared" si="80"/>
        <v>0</v>
      </c>
      <c r="F128" s="80">
        <f t="shared" si="80"/>
        <v>0</v>
      </c>
      <c r="G128" s="80">
        <f t="shared" si="80"/>
        <v>0</v>
      </c>
      <c r="H128" s="80">
        <f t="shared" si="80"/>
        <v>2000</v>
      </c>
      <c r="I128" s="80">
        <f t="shared" si="80"/>
        <v>265.44561682925212</v>
      </c>
      <c r="J128" s="80">
        <f t="shared" si="80"/>
        <v>2000.033025</v>
      </c>
      <c r="K128" s="80">
        <f t="shared" si="80"/>
        <v>265.45</v>
      </c>
      <c r="L128" s="80">
        <f t="shared" si="80"/>
        <v>106.86</v>
      </c>
      <c r="M128" s="118">
        <v>265.45</v>
      </c>
      <c r="N128" s="118">
        <f>M128</f>
        <v>265.45</v>
      </c>
      <c r="Q128" s="130"/>
    </row>
    <row r="129" spans="1:17" hidden="1" x14ac:dyDescent="0.2">
      <c r="B129" s="72">
        <v>343</v>
      </c>
      <c r="C129" s="73" t="s">
        <v>53</v>
      </c>
      <c r="D129" s="13">
        <v>0</v>
      </c>
      <c r="E129" s="13">
        <v>0</v>
      </c>
      <c r="F129" s="13">
        <v>0</v>
      </c>
      <c r="G129" s="13">
        <f t="shared" si="77"/>
        <v>0</v>
      </c>
      <c r="H129" s="13">
        <v>2000</v>
      </c>
      <c r="I129" s="13">
        <f>H129/7.5345</f>
        <v>265.44561682925212</v>
      </c>
      <c r="J129" s="34">
        <f t="shared" si="78"/>
        <v>2000.033025</v>
      </c>
      <c r="K129" s="34">
        <v>265.45</v>
      </c>
      <c r="L129" s="34">
        <v>106.86</v>
      </c>
      <c r="M129" s="60"/>
      <c r="N129" s="120"/>
      <c r="Q129" s="130"/>
    </row>
    <row r="130" spans="1:17" ht="15" x14ac:dyDescent="0.25">
      <c r="B130" s="55">
        <v>4</v>
      </c>
      <c r="C130" s="56" t="s">
        <v>13</v>
      </c>
      <c r="D130" s="20" t="e">
        <f t="shared" ref="D130:L130" si="81">D131</f>
        <v>#REF!</v>
      </c>
      <c r="E130" s="20" t="e">
        <f t="shared" si="81"/>
        <v>#REF!</v>
      </c>
      <c r="F130" s="20">
        <f t="shared" si="81"/>
        <v>0</v>
      </c>
      <c r="G130" s="20">
        <f t="shared" si="81"/>
        <v>0</v>
      </c>
      <c r="H130" s="20">
        <f t="shared" si="81"/>
        <v>120000</v>
      </c>
      <c r="I130" s="20">
        <f t="shared" si="81"/>
        <v>15926.737009755125</v>
      </c>
      <c r="J130" s="20">
        <f t="shared" si="81"/>
        <v>120552</v>
      </c>
      <c r="K130" s="20">
        <f t="shared" si="81"/>
        <v>16000</v>
      </c>
      <c r="L130" s="20">
        <f t="shared" si="81"/>
        <v>166</v>
      </c>
      <c r="M130" s="119">
        <f>M131</f>
        <v>0</v>
      </c>
      <c r="N130" s="119">
        <f>N131</f>
        <v>0</v>
      </c>
      <c r="Q130" s="130"/>
    </row>
    <row r="131" spans="1:17" ht="15" x14ac:dyDescent="0.25">
      <c r="B131" s="74">
        <v>42</v>
      </c>
      <c r="C131" s="75" t="s">
        <v>36</v>
      </c>
      <c r="D131" s="80" t="e">
        <f>SUM(#REF!)</f>
        <v>#REF!</v>
      </c>
      <c r="E131" s="80" t="e">
        <f>SUM(#REF!)</f>
        <v>#REF!</v>
      </c>
      <c r="F131" s="80">
        <f t="shared" ref="F131:L131" si="82">F132</f>
        <v>0</v>
      </c>
      <c r="G131" s="80">
        <f t="shared" si="82"/>
        <v>0</v>
      </c>
      <c r="H131" s="80">
        <f t="shared" si="82"/>
        <v>120000</v>
      </c>
      <c r="I131" s="80">
        <f t="shared" si="82"/>
        <v>15926.737009755125</v>
      </c>
      <c r="J131" s="80">
        <f t="shared" si="82"/>
        <v>120552</v>
      </c>
      <c r="K131" s="80">
        <f t="shared" si="82"/>
        <v>16000</v>
      </c>
      <c r="L131" s="80">
        <f t="shared" si="82"/>
        <v>166</v>
      </c>
      <c r="M131" s="82">
        <v>0</v>
      </c>
      <c r="N131" s="118">
        <f>M131</f>
        <v>0</v>
      </c>
      <c r="Q131" s="130"/>
    </row>
    <row r="132" spans="1:17" hidden="1" x14ac:dyDescent="0.2">
      <c r="B132" s="72">
        <v>422</v>
      </c>
      <c r="C132" s="73" t="s">
        <v>80</v>
      </c>
      <c r="D132" s="13">
        <v>5000</v>
      </c>
      <c r="E132" s="88">
        <v>30000</v>
      </c>
      <c r="F132" s="13">
        <v>0</v>
      </c>
      <c r="G132" s="13">
        <f t="shared" ref="G132" si="83">F132/7.5345</f>
        <v>0</v>
      </c>
      <c r="H132" s="13">
        <v>120000</v>
      </c>
      <c r="I132" s="13">
        <f>H132/7.5345</f>
        <v>15926.737009755125</v>
      </c>
      <c r="J132" s="34">
        <f t="shared" ref="J132" si="84">K132*7.5345</f>
        <v>120552</v>
      </c>
      <c r="K132" s="34">
        <v>16000</v>
      </c>
      <c r="L132" s="34">
        <v>166</v>
      </c>
      <c r="N132" s="49"/>
      <c r="Q132" s="130"/>
    </row>
    <row r="133" spans="1:17" x14ac:dyDescent="0.2">
      <c r="B133" s="48" t="s">
        <v>59</v>
      </c>
      <c r="C133" s="77" t="s">
        <v>175</v>
      </c>
      <c r="D133" s="23"/>
      <c r="E133" s="23"/>
      <c r="F133" s="23"/>
      <c r="G133" s="23"/>
      <c r="H133" s="23"/>
      <c r="I133" s="23"/>
      <c r="J133" s="23"/>
      <c r="K133" s="23"/>
      <c r="L133" s="23"/>
      <c r="Q133" s="130"/>
    </row>
    <row r="134" spans="1:17" x14ac:dyDescent="0.2">
      <c r="B134" s="61">
        <v>55291</v>
      </c>
      <c r="C134" s="77" t="s">
        <v>173</v>
      </c>
      <c r="D134" s="23"/>
      <c r="E134" s="23"/>
      <c r="F134" s="23"/>
      <c r="G134" s="23"/>
      <c r="H134" s="23"/>
      <c r="I134" s="23"/>
      <c r="J134" s="23"/>
      <c r="K134" s="23"/>
      <c r="L134" s="23"/>
      <c r="Q134" s="130"/>
    </row>
    <row r="135" spans="1:17" ht="15" x14ac:dyDescent="0.25">
      <c r="B135" s="55">
        <v>3</v>
      </c>
      <c r="C135" s="56" t="s">
        <v>5</v>
      </c>
      <c r="D135" s="20">
        <f t="shared" ref="D135:K135" si="85">D136+D140</f>
        <v>420000</v>
      </c>
      <c r="E135" s="20">
        <f t="shared" si="85"/>
        <v>430000</v>
      </c>
      <c r="F135" s="20">
        <f t="shared" si="85"/>
        <v>428288.64</v>
      </c>
      <c r="G135" s="20">
        <f t="shared" si="85"/>
        <v>56843.671112880751</v>
      </c>
      <c r="H135" s="20">
        <f t="shared" si="85"/>
        <v>420000</v>
      </c>
      <c r="I135" s="20">
        <f t="shared" si="85"/>
        <v>55743.57953414294</v>
      </c>
      <c r="J135" s="20">
        <f>J136+J140</f>
        <v>459999.99953000003</v>
      </c>
      <c r="K135" s="20">
        <f t="shared" si="85"/>
        <v>61052.49</v>
      </c>
      <c r="L135" s="20">
        <f t="shared" ref="L135" si="86">L136+L140</f>
        <v>38635.15</v>
      </c>
      <c r="M135" s="119">
        <f>SUM(M136:M140)</f>
        <v>61052.490000000005</v>
      </c>
      <c r="N135" s="119">
        <f>M135</f>
        <v>61052.490000000005</v>
      </c>
      <c r="Q135" s="130"/>
    </row>
    <row r="136" spans="1:17" ht="15" x14ac:dyDescent="0.25">
      <c r="B136" s="74">
        <v>31</v>
      </c>
      <c r="C136" s="75" t="s">
        <v>6</v>
      </c>
      <c r="D136" s="80">
        <f t="shared" ref="D136:K136" si="87">SUM(D137:D139)</f>
        <v>404800</v>
      </c>
      <c r="E136" s="80">
        <f t="shared" si="87"/>
        <v>422135</v>
      </c>
      <c r="F136" s="80">
        <f t="shared" si="87"/>
        <v>421436.3</v>
      </c>
      <c r="G136" s="80">
        <f t="shared" si="87"/>
        <v>55934.209303868869</v>
      </c>
      <c r="H136" s="80">
        <f t="shared" si="87"/>
        <v>404800</v>
      </c>
      <c r="I136" s="80">
        <f t="shared" si="87"/>
        <v>53726.192846240621</v>
      </c>
      <c r="J136" s="80">
        <f t="shared" ref="J136" si="88">SUM(J137:J139)</f>
        <v>442000.003685</v>
      </c>
      <c r="K136" s="80">
        <f t="shared" si="87"/>
        <v>58663.479999999996</v>
      </c>
      <c r="L136" s="80">
        <f>SUM(L137:L139)</f>
        <v>36262.58</v>
      </c>
      <c r="M136" s="118">
        <v>58663.48</v>
      </c>
      <c r="N136" s="118">
        <f>M136</f>
        <v>58663.48</v>
      </c>
      <c r="Q136" s="130"/>
    </row>
    <row r="137" spans="1:17" hidden="1" x14ac:dyDescent="0.2">
      <c r="B137" s="72">
        <v>311</v>
      </c>
      <c r="C137" s="73" t="s">
        <v>60</v>
      </c>
      <c r="D137" s="13">
        <v>330000</v>
      </c>
      <c r="E137" s="88">
        <v>339000</v>
      </c>
      <c r="F137" s="13">
        <v>339718.21</v>
      </c>
      <c r="G137" s="13">
        <f>F137/7.5345</f>
        <v>45088.354900789702</v>
      </c>
      <c r="H137" s="13">
        <v>334000</v>
      </c>
      <c r="I137" s="13">
        <f>H137/7.5345</f>
        <v>44329.418010485097</v>
      </c>
      <c r="J137" s="34">
        <v>360000</v>
      </c>
      <c r="K137" s="34">
        <v>47780.21</v>
      </c>
      <c r="L137" s="34">
        <v>29932.31</v>
      </c>
      <c r="M137" s="60"/>
      <c r="N137" s="60"/>
      <c r="Q137" s="130"/>
    </row>
    <row r="138" spans="1:17" hidden="1" x14ac:dyDescent="0.2">
      <c r="B138" s="72">
        <v>312</v>
      </c>
      <c r="C138" s="73" t="s">
        <v>69</v>
      </c>
      <c r="D138" s="13">
        <v>22000</v>
      </c>
      <c r="E138" s="88">
        <v>27200</v>
      </c>
      <c r="F138" s="13">
        <v>25943.279999999999</v>
      </c>
      <c r="G138" s="13">
        <f t="shared" ref="G138:G141" si="89">F138/7.5345</f>
        <v>3443.2649810869993</v>
      </c>
      <c r="H138" s="13">
        <v>18000</v>
      </c>
      <c r="I138" s="13">
        <f>H138/7.5345</f>
        <v>2389.0105514632687</v>
      </c>
      <c r="J138" s="34">
        <v>22600.04</v>
      </c>
      <c r="K138" s="34">
        <v>2999.54</v>
      </c>
      <c r="L138" s="34">
        <v>1391.45</v>
      </c>
      <c r="M138" s="60"/>
      <c r="N138" s="60"/>
      <c r="Q138" s="130"/>
    </row>
    <row r="139" spans="1:17" hidden="1" x14ac:dyDescent="0.2">
      <c r="A139" s="54"/>
      <c r="B139" s="72">
        <v>313</v>
      </c>
      <c r="C139" s="73" t="s">
        <v>8</v>
      </c>
      <c r="D139" s="13">
        <v>52800</v>
      </c>
      <c r="E139" s="88">
        <v>55935</v>
      </c>
      <c r="F139" s="13">
        <v>55774.81</v>
      </c>
      <c r="G139" s="13">
        <f t="shared" si="89"/>
        <v>7402.5894219921684</v>
      </c>
      <c r="H139" s="13">
        <v>52800</v>
      </c>
      <c r="I139" s="13">
        <f>H139/7.5345</f>
        <v>7007.7642842922551</v>
      </c>
      <c r="J139" s="34">
        <f t="shared" ref="J139:J141" si="90">K139*7.5345</f>
        <v>59399.963685000002</v>
      </c>
      <c r="K139" s="34">
        <v>7883.73</v>
      </c>
      <c r="L139" s="34">
        <v>4938.82</v>
      </c>
      <c r="M139" s="60"/>
      <c r="N139" s="60"/>
      <c r="Q139" s="130"/>
    </row>
    <row r="140" spans="1:17" ht="15" x14ac:dyDescent="0.25">
      <c r="B140" s="74">
        <v>32</v>
      </c>
      <c r="C140" s="75" t="s">
        <v>9</v>
      </c>
      <c r="D140" s="80">
        <f t="shared" ref="D140:L140" si="91">SUM(D141:D141)</f>
        <v>15200</v>
      </c>
      <c r="E140" s="80">
        <f t="shared" si="91"/>
        <v>7865</v>
      </c>
      <c r="F140" s="80">
        <f t="shared" si="91"/>
        <v>6852.34</v>
      </c>
      <c r="G140" s="80">
        <f t="shared" si="91"/>
        <v>909.4618090118787</v>
      </c>
      <c r="H140" s="80">
        <f t="shared" si="91"/>
        <v>15200</v>
      </c>
      <c r="I140" s="80">
        <f t="shared" si="91"/>
        <v>2017.386687902316</v>
      </c>
      <c r="J140" s="80">
        <f t="shared" si="91"/>
        <v>17999.995845000001</v>
      </c>
      <c r="K140" s="80">
        <f t="shared" si="91"/>
        <v>2389.0100000000002</v>
      </c>
      <c r="L140" s="80">
        <f t="shared" si="91"/>
        <v>2372.5700000000002</v>
      </c>
      <c r="M140" s="118">
        <v>2389.0100000000002</v>
      </c>
      <c r="N140" s="118">
        <f>M140</f>
        <v>2389.0100000000002</v>
      </c>
      <c r="Q140" s="130"/>
    </row>
    <row r="141" spans="1:17" hidden="1" x14ac:dyDescent="0.2">
      <c r="B141" s="72">
        <v>321</v>
      </c>
      <c r="C141" s="73" t="s">
        <v>10</v>
      </c>
      <c r="D141" s="13">
        <v>15200</v>
      </c>
      <c r="E141" s="88">
        <v>7865</v>
      </c>
      <c r="F141" s="13">
        <v>6852.34</v>
      </c>
      <c r="G141" s="13">
        <f t="shared" si="89"/>
        <v>909.4618090118787</v>
      </c>
      <c r="H141" s="13">
        <v>15200</v>
      </c>
      <c r="I141" s="13">
        <f>H141/7.5345</f>
        <v>2017.386687902316</v>
      </c>
      <c r="J141" s="34">
        <f t="shared" si="90"/>
        <v>17999.995845000001</v>
      </c>
      <c r="K141" s="34">
        <v>2389.0100000000002</v>
      </c>
      <c r="L141" s="34">
        <v>2372.5700000000002</v>
      </c>
      <c r="Q141" s="130"/>
    </row>
    <row r="142" spans="1:17" ht="15" x14ac:dyDescent="0.25">
      <c r="B142" s="48" t="s">
        <v>62</v>
      </c>
      <c r="C142" s="77" t="s">
        <v>177</v>
      </c>
      <c r="D142" s="33"/>
      <c r="E142" s="33"/>
      <c r="F142" s="33"/>
      <c r="G142" s="33"/>
      <c r="H142" s="33"/>
      <c r="I142" s="33"/>
      <c r="J142" s="33"/>
      <c r="K142" s="33"/>
      <c r="L142" s="33"/>
      <c r="Q142" s="130"/>
    </row>
    <row r="143" spans="1:17" x14ac:dyDescent="0.2">
      <c r="B143" s="61">
        <v>11001</v>
      </c>
      <c r="C143" s="48" t="s">
        <v>169</v>
      </c>
      <c r="D143" s="23"/>
      <c r="E143" s="23"/>
      <c r="F143" s="48"/>
      <c r="G143" s="48"/>
      <c r="H143" s="23"/>
      <c r="I143" s="23"/>
      <c r="J143" s="23"/>
      <c r="K143" s="23"/>
      <c r="L143" s="23"/>
      <c r="Q143" s="130"/>
    </row>
    <row r="144" spans="1:17" ht="15" x14ac:dyDescent="0.25">
      <c r="B144" s="55">
        <v>3</v>
      </c>
      <c r="C144" s="56" t="s">
        <v>5</v>
      </c>
      <c r="D144" s="20">
        <f t="shared" ref="D144:M144" si="92">D145</f>
        <v>10000</v>
      </c>
      <c r="E144" s="20">
        <f t="shared" si="92"/>
        <v>10000</v>
      </c>
      <c r="F144" s="20">
        <f t="shared" si="92"/>
        <v>0</v>
      </c>
      <c r="G144" s="20">
        <f t="shared" si="92"/>
        <v>0</v>
      </c>
      <c r="H144" s="20">
        <f t="shared" si="92"/>
        <v>10000</v>
      </c>
      <c r="I144" s="20">
        <f t="shared" si="92"/>
        <v>1327.2280841462605</v>
      </c>
      <c r="J144" s="20">
        <f t="shared" si="92"/>
        <v>10171.58</v>
      </c>
      <c r="K144" s="20">
        <f t="shared" si="92"/>
        <v>1350.000663614042</v>
      </c>
      <c r="L144" s="20">
        <f t="shared" si="92"/>
        <v>0</v>
      </c>
      <c r="M144" s="119">
        <f t="shared" si="92"/>
        <v>1350</v>
      </c>
      <c r="N144" s="119">
        <f>M144</f>
        <v>1350</v>
      </c>
      <c r="Q144" s="130"/>
    </row>
    <row r="145" spans="1:17" ht="15" x14ac:dyDescent="0.25">
      <c r="A145" s="54"/>
      <c r="B145" s="74">
        <v>32</v>
      </c>
      <c r="C145" s="75" t="s">
        <v>9</v>
      </c>
      <c r="D145" s="80">
        <f t="shared" ref="D145:L145" si="93">SUM(D146:D146)</f>
        <v>10000</v>
      </c>
      <c r="E145" s="80">
        <f t="shared" si="93"/>
        <v>10000</v>
      </c>
      <c r="F145" s="80">
        <f t="shared" si="93"/>
        <v>0</v>
      </c>
      <c r="G145" s="80">
        <f t="shared" si="93"/>
        <v>0</v>
      </c>
      <c r="H145" s="80">
        <f t="shared" si="93"/>
        <v>10000</v>
      </c>
      <c r="I145" s="80">
        <f t="shared" si="93"/>
        <v>1327.2280841462605</v>
      </c>
      <c r="J145" s="80">
        <f t="shared" si="93"/>
        <v>10171.58</v>
      </c>
      <c r="K145" s="80">
        <f t="shared" si="93"/>
        <v>1350.000663614042</v>
      </c>
      <c r="L145" s="80">
        <f t="shared" si="93"/>
        <v>0</v>
      </c>
      <c r="M145" s="118">
        <v>1350</v>
      </c>
      <c r="N145" s="118">
        <f>M145</f>
        <v>1350</v>
      </c>
      <c r="Q145" s="130"/>
    </row>
    <row r="146" spans="1:17" hidden="1" x14ac:dyDescent="0.2">
      <c r="B146" s="72">
        <v>322</v>
      </c>
      <c r="C146" s="73" t="s">
        <v>11</v>
      </c>
      <c r="D146" s="13">
        <v>10000</v>
      </c>
      <c r="E146" s="13">
        <v>10000</v>
      </c>
      <c r="F146" s="13">
        <v>0</v>
      </c>
      <c r="G146" s="13">
        <f t="shared" ref="G146" si="94">F146/7.5345</f>
        <v>0</v>
      </c>
      <c r="H146" s="13">
        <v>10000</v>
      </c>
      <c r="I146" s="13">
        <f>H146/7.5345</f>
        <v>1327.2280841462605</v>
      </c>
      <c r="J146" s="34">
        <v>10171.58</v>
      </c>
      <c r="K146" s="34">
        <f>J146/7.5345</f>
        <v>1350.000663614042</v>
      </c>
      <c r="L146" s="34"/>
      <c r="Q146" s="130"/>
    </row>
    <row r="147" spans="1:17" ht="15" x14ac:dyDescent="0.25">
      <c r="B147" s="48" t="s">
        <v>62</v>
      </c>
      <c r="C147" s="77" t="s">
        <v>177</v>
      </c>
      <c r="D147" s="33"/>
      <c r="E147" s="33"/>
      <c r="F147" s="33"/>
      <c r="G147" s="33"/>
      <c r="H147" s="33"/>
      <c r="I147" s="33"/>
      <c r="J147" s="33"/>
      <c r="K147" s="33"/>
      <c r="L147" s="33"/>
      <c r="Q147" s="130"/>
    </row>
    <row r="148" spans="1:17" x14ac:dyDescent="0.2">
      <c r="B148" s="54">
        <v>47300</v>
      </c>
      <c r="C148" s="77" t="s">
        <v>176</v>
      </c>
      <c r="D148" s="23"/>
      <c r="E148" s="23"/>
      <c r="F148" s="23"/>
      <c r="G148" s="23"/>
      <c r="H148" s="23"/>
      <c r="I148" s="23"/>
      <c r="J148" s="23"/>
      <c r="K148" s="23"/>
      <c r="L148" s="23"/>
      <c r="Q148" s="130"/>
    </row>
    <row r="149" spans="1:17" ht="15" x14ac:dyDescent="0.25">
      <c r="B149" s="55">
        <v>3</v>
      </c>
      <c r="C149" s="56" t="s">
        <v>5</v>
      </c>
      <c r="D149" s="20">
        <f t="shared" ref="D149:L149" si="95">D150+D154+D160</f>
        <v>115900</v>
      </c>
      <c r="E149" s="20">
        <f t="shared" si="95"/>
        <v>45888.21</v>
      </c>
      <c r="F149" s="20">
        <f t="shared" si="95"/>
        <v>46645.31</v>
      </c>
      <c r="G149" s="20">
        <f t="shared" si="95"/>
        <v>6190.8965425708411</v>
      </c>
      <c r="H149" s="20">
        <f t="shared" si="95"/>
        <v>34000</v>
      </c>
      <c r="I149" s="20">
        <f t="shared" si="95"/>
        <v>4512.5754860972866</v>
      </c>
      <c r="J149" s="20">
        <f t="shared" si="95"/>
        <v>61029.450000000004</v>
      </c>
      <c r="K149" s="20">
        <f t="shared" si="95"/>
        <v>8099.9999999999991</v>
      </c>
      <c r="L149" s="20">
        <f t="shared" si="95"/>
        <v>13465.23</v>
      </c>
      <c r="M149" s="119">
        <f>SUM(M150:M160)</f>
        <v>8099.9999999999991</v>
      </c>
      <c r="N149" s="119">
        <f>M149</f>
        <v>8099.9999999999991</v>
      </c>
      <c r="Q149" s="130"/>
    </row>
    <row r="150" spans="1:17" ht="15" x14ac:dyDescent="0.25">
      <c r="A150" s="54"/>
      <c r="B150" s="74">
        <v>31</v>
      </c>
      <c r="C150" s="75" t="s">
        <v>6</v>
      </c>
      <c r="D150" s="80">
        <f t="shared" ref="D150:L150" si="96">SUM(D151:D153)</f>
        <v>31000</v>
      </c>
      <c r="E150" s="80">
        <f t="shared" si="96"/>
        <v>10836.36</v>
      </c>
      <c r="F150" s="80">
        <f t="shared" si="96"/>
        <v>10836.36</v>
      </c>
      <c r="G150" s="80">
        <f t="shared" si="96"/>
        <v>1438.2321321919171</v>
      </c>
      <c r="H150" s="80">
        <f t="shared" si="96"/>
        <v>1000</v>
      </c>
      <c r="I150" s="80">
        <f t="shared" si="96"/>
        <v>132.72280841462606</v>
      </c>
      <c r="J150" s="80">
        <f t="shared" ref="J150" si="97">SUM(J151:J153)</f>
        <v>24999.998415000002</v>
      </c>
      <c r="K150" s="80">
        <f t="shared" si="96"/>
        <v>3318.07</v>
      </c>
      <c r="L150" s="80">
        <f t="shared" si="96"/>
        <v>2030</v>
      </c>
      <c r="M150" s="82">
        <v>3318.07</v>
      </c>
      <c r="N150" s="82">
        <f>M150</f>
        <v>3318.07</v>
      </c>
      <c r="Q150" s="130"/>
    </row>
    <row r="151" spans="1:17" hidden="1" x14ac:dyDescent="0.2">
      <c r="B151" s="72">
        <v>311</v>
      </c>
      <c r="C151" s="73" t="s">
        <v>82</v>
      </c>
      <c r="D151" s="13">
        <v>26500</v>
      </c>
      <c r="E151" s="88">
        <v>9301.59</v>
      </c>
      <c r="F151" s="13">
        <v>9301.59</v>
      </c>
      <c r="G151" s="13">
        <f t="shared" ref="G151:G161" si="98">F151/7.5345</f>
        <v>1234.5331475214016</v>
      </c>
      <c r="H151" s="13">
        <v>858.37</v>
      </c>
      <c r="I151" s="13">
        <f>H151/7.5345</f>
        <v>113.92527705886256</v>
      </c>
      <c r="J151" s="34">
        <f t="shared" ref="J151:J161" si="99">K151*7.5345</f>
        <v>21459.235485000001</v>
      </c>
      <c r="K151" s="34">
        <v>2848.13</v>
      </c>
      <c r="L151" s="34"/>
      <c r="M151" s="10"/>
      <c r="N151" s="10"/>
      <c r="Q151" s="130"/>
    </row>
    <row r="152" spans="1:17" hidden="1" x14ac:dyDescent="0.2">
      <c r="B152" s="72">
        <v>312</v>
      </c>
      <c r="C152" s="73" t="s">
        <v>69</v>
      </c>
      <c r="D152" s="13"/>
      <c r="E152" s="88"/>
      <c r="F152" s="13"/>
      <c r="G152" s="13"/>
      <c r="H152" s="13"/>
      <c r="I152" s="13"/>
      <c r="J152" s="34"/>
      <c r="K152" s="34"/>
      <c r="L152" s="34">
        <v>2030</v>
      </c>
      <c r="M152" s="10"/>
      <c r="N152" s="10"/>
      <c r="Q152" s="130"/>
    </row>
    <row r="153" spans="1:17" hidden="1" x14ac:dyDescent="0.2">
      <c r="B153" s="72">
        <v>313</v>
      </c>
      <c r="C153" s="73" t="s">
        <v>8</v>
      </c>
      <c r="D153" s="13">
        <v>4500</v>
      </c>
      <c r="E153" s="88">
        <v>1534.77</v>
      </c>
      <c r="F153" s="13">
        <v>1534.77</v>
      </c>
      <c r="G153" s="13">
        <f t="shared" si="98"/>
        <v>203.69898467051561</v>
      </c>
      <c r="H153" s="13">
        <v>141.63</v>
      </c>
      <c r="I153" s="13">
        <f>H153/7.5345</f>
        <v>18.797531355763486</v>
      </c>
      <c r="J153" s="34">
        <f t="shared" si="99"/>
        <v>3540.7629300000003</v>
      </c>
      <c r="K153" s="34">
        <v>469.94</v>
      </c>
      <c r="L153" s="34"/>
      <c r="M153" s="10"/>
      <c r="N153" s="10"/>
      <c r="Q153" s="130"/>
    </row>
    <row r="154" spans="1:17" ht="15" x14ac:dyDescent="0.25">
      <c r="B154" s="74">
        <v>32</v>
      </c>
      <c r="C154" s="75" t="s">
        <v>9</v>
      </c>
      <c r="D154" s="80">
        <f t="shared" ref="D154:L154" si="100">SUM(D155:D159)</f>
        <v>83900</v>
      </c>
      <c r="E154" s="80">
        <f t="shared" si="100"/>
        <v>34551.85</v>
      </c>
      <c r="F154" s="80">
        <f t="shared" si="100"/>
        <v>35353.35</v>
      </c>
      <c r="G154" s="80">
        <f t="shared" si="100"/>
        <v>4692.1958988652204</v>
      </c>
      <c r="H154" s="80">
        <f t="shared" si="100"/>
        <v>32500</v>
      </c>
      <c r="I154" s="80">
        <f t="shared" si="100"/>
        <v>4313.491273475347</v>
      </c>
      <c r="J154" s="80">
        <f t="shared" ref="J154" si="101">SUM(J155:J159)</f>
        <v>35529.462165000004</v>
      </c>
      <c r="K154" s="80">
        <f t="shared" si="100"/>
        <v>4715.57</v>
      </c>
      <c r="L154" s="80">
        <f t="shared" si="100"/>
        <v>11354.41</v>
      </c>
      <c r="M154" s="82">
        <v>4715.57</v>
      </c>
      <c r="N154" s="82">
        <f>M154</f>
        <v>4715.57</v>
      </c>
      <c r="Q154" s="130"/>
    </row>
    <row r="155" spans="1:17" hidden="1" x14ac:dyDescent="0.2">
      <c r="B155" s="72">
        <v>321</v>
      </c>
      <c r="C155" s="73" t="s">
        <v>10</v>
      </c>
      <c r="D155" s="13">
        <v>3400</v>
      </c>
      <c r="E155" s="88">
        <v>1000</v>
      </c>
      <c r="F155" s="13">
        <v>0</v>
      </c>
      <c r="G155" s="13">
        <f t="shared" si="98"/>
        <v>0</v>
      </c>
      <c r="H155" s="13">
        <v>0</v>
      </c>
      <c r="I155" s="13">
        <f>H155/7.5345</f>
        <v>0</v>
      </c>
      <c r="J155" s="34">
        <f t="shared" si="99"/>
        <v>1029.5140799999999</v>
      </c>
      <c r="K155" s="34">
        <v>136.63999999999999</v>
      </c>
      <c r="L155" s="34"/>
      <c r="M155" s="60"/>
      <c r="N155" s="60"/>
      <c r="Q155" s="130"/>
    </row>
    <row r="156" spans="1:17" hidden="1" x14ac:dyDescent="0.2">
      <c r="B156" s="72">
        <v>322</v>
      </c>
      <c r="C156" s="73" t="s">
        <v>11</v>
      </c>
      <c r="D156" s="13">
        <v>11500</v>
      </c>
      <c r="E156" s="88">
        <v>15746.46</v>
      </c>
      <c r="F156" s="13">
        <v>15547.96</v>
      </c>
      <c r="G156" s="13">
        <f t="shared" si="98"/>
        <v>2063.5689163182692</v>
      </c>
      <c r="H156" s="13">
        <v>17000</v>
      </c>
      <c r="I156" s="13">
        <f>H156/7.5345</f>
        <v>2256.2877430486428</v>
      </c>
      <c r="J156" s="34">
        <f t="shared" si="99"/>
        <v>15999.962820000001</v>
      </c>
      <c r="K156" s="34">
        <v>2123.56</v>
      </c>
      <c r="L156" s="34">
        <v>4492.13</v>
      </c>
      <c r="M156" s="60"/>
      <c r="N156" s="60"/>
      <c r="Q156" s="130"/>
    </row>
    <row r="157" spans="1:17" hidden="1" x14ac:dyDescent="0.2">
      <c r="B157" s="72">
        <v>323</v>
      </c>
      <c r="C157" s="73" t="s">
        <v>12</v>
      </c>
      <c r="D157" s="13">
        <v>54500</v>
      </c>
      <c r="E157" s="88">
        <v>15299.04</v>
      </c>
      <c r="F157" s="13">
        <v>17299.04</v>
      </c>
      <c r="G157" s="13">
        <f t="shared" si="98"/>
        <v>2295.9771716769528</v>
      </c>
      <c r="H157" s="13">
        <v>15500</v>
      </c>
      <c r="I157" s="13">
        <f>H157/7.5345</f>
        <v>2057.2035304267038</v>
      </c>
      <c r="J157" s="34">
        <f t="shared" si="99"/>
        <v>15499.973399999999</v>
      </c>
      <c r="K157" s="34">
        <v>2057.1999999999998</v>
      </c>
      <c r="L157" s="34">
        <v>4939.13</v>
      </c>
      <c r="M157" s="60"/>
      <c r="N157" s="60"/>
      <c r="Q157" s="130"/>
    </row>
    <row r="158" spans="1:17" hidden="1" x14ac:dyDescent="0.2">
      <c r="B158" s="72">
        <v>324</v>
      </c>
      <c r="C158" s="73" t="s">
        <v>105</v>
      </c>
      <c r="D158" s="13">
        <v>6000</v>
      </c>
      <c r="E158" s="88">
        <v>0</v>
      </c>
      <c r="F158" s="13">
        <v>0</v>
      </c>
      <c r="G158" s="13">
        <f t="shared" si="98"/>
        <v>0</v>
      </c>
      <c r="H158" s="13">
        <v>0</v>
      </c>
      <c r="I158" s="13">
        <f>H158/7.5345</f>
        <v>0</v>
      </c>
      <c r="J158" s="34">
        <f t="shared" si="99"/>
        <v>499.98942</v>
      </c>
      <c r="K158" s="34">
        <v>66.36</v>
      </c>
      <c r="L158" s="34">
        <v>1701.35</v>
      </c>
      <c r="M158" s="60"/>
      <c r="N158" s="60"/>
      <c r="Q158" s="130"/>
    </row>
    <row r="159" spans="1:17" hidden="1" x14ac:dyDescent="0.2">
      <c r="B159" s="72">
        <v>329</v>
      </c>
      <c r="C159" s="73" t="s">
        <v>51</v>
      </c>
      <c r="D159" s="13">
        <v>8500</v>
      </c>
      <c r="E159" s="88">
        <v>2506.35</v>
      </c>
      <c r="F159" s="13">
        <v>2506.35</v>
      </c>
      <c r="G159" s="13">
        <f t="shared" si="98"/>
        <v>332.64981086999796</v>
      </c>
      <c r="H159" s="13">
        <v>0</v>
      </c>
      <c r="I159" s="13">
        <f>H159/7.5345</f>
        <v>0</v>
      </c>
      <c r="J159" s="34">
        <f t="shared" si="99"/>
        <v>2500.0224450000001</v>
      </c>
      <c r="K159" s="34">
        <v>331.81</v>
      </c>
      <c r="L159" s="34">
        <v>221.8</v>
      </c>
      <c r="M159" s="60"/>
      <c r="N159" s="60"/>
      <c r="Q159" s="130"/>
    </row>
    <row r="160" spans="1:17" ht="15" x14ac:dyDescent="0.25">
      <c r="B160" s="74">
        <v>34</v>
      </c>
      <c r="C160" s="75" t="s">
        <v>52</v>
      </c>
      <c r="D160" s="80">
        <f t="shared" ref="D160:L160" si="102">D161</f>
        <v>1000</v>
      </c>
      <c r="E160" s="80">
        <f t="shared" si="102"/>
        <v>500</v>
      </c>
      <c r="F160" s="80">
        <f t="shared" si="102"/>
        <v>455.6</v>
      </c>
      <c r="G160" s="80">
        <f t="shared" si="102"/>
        <v>60.468511513703632</v>
      </c>
      <c r="H160" s="80">
        <f t="shared" si="102"/>
        <v>500</v>
      </c>
      <c r="I160" s="80">
        <f t="shared" si="102"/>
        <v>66.361404207313029</v>
      </c>
      <c r="J160" s="80">
        <f t="shared" si="102"/>
        <v>499.98942</v>
      </c>
      <c r="K160" s="80">
        <f t="shared" si="102"/>
        <v>66.36</v>
      </c>
      <c r="L160" s="80">
        <f t="shared" si="102"/>
        <v>80.819999999999993</v>
      </c>
      <c r="M160" s="118">
        <v>66.36</v>
      </c>
      <c r="N160" s="118">
        <f>M160</f>
        <v>66.36</v>
      </c>
      <c r="Q160" s="130"/>
    </row>
    <row r="161" spans="1:17" hidden="1" x14ac:dyDescent="0.2">
      <c r="B161" s="72">
        <v>343</v>
      </c>
      <c r="C161" s="73" t="s">
        <v>53</v>
      </c>
      <c r="D161" s="13">
        <v>1000</v>
      </c>
      <c r="E161" s="88">
        <v>500</v>
      </c>
      <c r="F161" s="13">
        <v>455.6</v>
      </c>
      <c r="G161" s="13">
        <f t="shared" si="98"/>
        <v>60.468511513703632</v>
      </c>
      <c r="H161" s="13">
        <v>500</v>
      </c>
      <c r="I161" s="13">
        <f>H161/7.5345</f>
        <v>66.361404207313029</v>
      </c>
      <c r="J161" s="34">
        <f t="shared" si="99"/>
        <v>499.98942</v>
      </c>
      <c r="K161" s="34">
        <v>66.36</v>
      </c>
      <c r="L161" s="34">
        <v>80.819999999999993</v>
      </c>
      <c r="M161" s="60"/>
      <c r="N161" s="60"/>
      <c r="Q161" s="130"/>
    </row>
    <row r="162" spans="1:17" ht="15" x14ac:dyDescent="0.25">
      <c r="B162" s="55">
        <v>4</v>
      </c>
      <c r="C162" s="56" t="s">
        <v>13</v>
      </c>
      <c r="D162" s="20">
        <f t="shared" ref="D162:N162" si="103">D163</f>
        <v>8100</v>
      </c>
      <c r="E162" s="20">
        <f t="shared" si="103"/>
        <v>0</v>
      </c>
      <c r="F162" s="20">
        <f t="shared" si="103"/>
        <v>0</v>
      </c>
      <c r="G162" s="20">
        <f t="shared" si="103"/>
        <v>0</v>
      </c>
      <c r="H162" s="20">
        <f t="shared" si="103"/>
        <v>10000</v>
      </c>
      <c r="I162" s="20">
        <f t="shared" si="103"/>
        <v>1327.2280841462605</v>
      </c>
      <c r="J162" s="20">
        <f t="shared" si="103"/>
        <v>9794.85</v>
      </c>
      <c r="K162" s="20">
        <f t="shared" si="103"/>
        <v>1300</v>
      </c>
      <c r="L162" s="20">
        <f t="shared" si="103"/>
        <v>0</v>
      </c>
      <c r="M162" s="119">
        <f t="shared" si="103"/>
        <v>1300</v>
      </c>
      <c r="N162" s="119">
        <f t="shared" si="103"/>
        <v>1300</v>
      </c>
      <c r="Q162" s="130"/>
    </row>
    <row r="163" spans="1:17" ht="15" x14ac:dyDescent="0.25">
      <c r="B163" s="74">
        <v>42</v>
      </c>
      <c r="C163" s="75" t="s">
        <v>36</v>
      </c>
      <c r="D163" s="80">
        <f t="shared" ref="D163:L163" si="104">D164</f>
        <v>8100</v>
      </c>
      <c r="E163" s="80">
        <f t="shared" si="104"/>
        <v>0</v>
      </c>
      <c r="F163" s="80">
        <f t="shared" si="104"/>
        <v>0</v>
      </c>
      <c r="G163" s="80">
        <f t="shared" si="104"/>
        <v>0</v>
      </c>
      <c r="H163" s="80">
        <f t="shared" si="104"/>
        <v>10000</v>
      </c>
      <c r="I163" s="80">
        <f t="shared" si="104"/>
        <v>1327.2280841462605</v>
      </c>
      <c r="J163" s="80">
        <f t="shared" si="104"/>
        <v>9794.85</v>
      </c>
      <c r="K163" s="80">
        <f t="shared" si="104"/>
        <v>1300</v>
      </c>
      <c r="L163" s="80">
        <f t="shared" si="104"/>
        <v>0</v>
      </c>
      <c r="M163" s="118">
        <v>1300</v>
      </c>
      <c r="N163" s="118">
        <f>M163</f>
        <v>1300</v>
      </c>
      <c r="Q163" s="130"/>
    </row>
    <row r="164" spans="1:17" hidden="1" x14ac:dyDescent="0.2">
      <c r="B164" s="72">
        <v>422</v>
      </c>
      <c r="C164" s="73" t="s">
        <v>80</v>
      </c>
      <c r="D164" s="13">
        <v>8100</v>
      </c>
      <c r="E164" s="88">
        <v>0</v>
      </c>
      <c r="F164" s="13">
        <v>0</v>
      </c>
      <c r="G164" s="13">
        <f t="shared" ref="G164" si="105">F164/7.5345</f>
        <v>0</v>
      </c>
      <c r="H164" s="13">
        <v>10000</v>
      </c>
      <c r="I164" s="13">
        <f>H164/7.5345</f>
        <v>1327.2280841462605</v>
      </c>
      <c r="J164" s="34">
        <f t="shared" ref="J164" si="106">K164*7.5345</f>
        <v>9794.85</v>
      </c>
      <c r="K164" s="34">
        <v>1300</v>
      </c>
      <c r="L164" s="34"/>
      <c r="Q164" s="130"/>
    </row>
    <row r="165" spans="1:17" ht="15" x14ac:dyDescent="0.25">
      <c r="B165" s="48" t="s">
        <v>62</v>
      </c>
      <c r="C165" s="77" t="s">
        <v>177</v>
      </c>
      <c r="D165" s="33"/>
      <c r="E165" s="33"/>
      <c r="F165" s="33"/>
      <c r="G165" s="33"/>
      <c r="H165" s="33"/>
      <c r="I165" s="33"/>
      <c r="J165" s="33"/>
      <c r="K165" s="33"/>
      <c r="L165" s="33"/>
      <c r="Q165" s="130"/>
    </row>
    <row r="166" spans="1:17" x14ac:dyDescent="0.2">
      <c r="B166" s="61">
        <v>53080</v>
      </c>
      <c r="C166" s="77" t="s">
        <v>178</v>
      </c>
      <c r="D166" s="23"/>
      <c r="E166" s="23"/>
      <c r="F166" s="23"/>
      <c r="G166" s="23"/>
      <c r="H166" s="23"/>
      <c r="I166" s="23"/>
      <c r="J166" s="23"/>
      <c r="K166" s="23"/>
      <c r="L166" s="23"/>
      <c r="Q166" s="130"/>
    </row>
    <row r="167" spans="1:17" ht="15" x14ac:dyDescent="0.25">
      <c r="B167" s="55">
        <v>3</v>
      </c>
      <c r="C167" s="56" t="s">
        <v>5</v>
      </c>
      <c r="D167" s="20">
        <f t="shared" ref="D167:M167" si="107">D168</f>
        <v>40000</v>
      </c>
      <c r="E167" s="20">
        <f t="shared" si="107"/>
        <v>40000</v>
      </c>
      <c r="F167" s="20">
        <f t="shared" si="107"/>
        <v>0</v>
      </c>
      <c r="G167" s="20">
        <f t="shared" si="107"/>
        <v>0</v>
      </c>
      <c r="H167" s="20">
        <f t="shared" si="107"/>
        <v>40000</v>
      </c>
      <c r="I167" s="20">
        <f t="shared" si="107"/>
        <v>5308.9123365850419</v>
      </c>
      <c r="J167" s="20">
        <f t="shared" si="107"/>
        <v>40000</v>
      </c>
      <c r="K167" s="20">
        <f t="shared" si="107"/>
        <v>5308.91</v>
      </c>
      <c r="L167" s="20">
        <f t="shared" si="107"/>
        <v>0</v>
      </c>
      <c r="M167" s="119">
        <f t="shared" si="107"/>
        <v>5308.91</v>
      </c>
      <c r="N167" s="119">
        <f>M167</f>
        <v>5308.91</v>
      </c>
      <c r="Q167" s="130"/>
    </row>
    <row r="168" spans="1:17" ht="15" x14ac:dyDescent="0.25">
      <c r="A168" s="54"/>
      <c r="B168" s="74">
        <v>32</v>
      </c>
      <c r="C168" s="75" t="s">
        <v>9</v>
      </c>
      <c r="D168" s="80">
        <f t="shared" ref="D168:L168" si="108">SUM(D169:D170)</f>
        <v>40000</v>
      </c>
      <c r="E168" s="80">
        <f t="shared" si="108"/>
        <v>40000</v>
      </c>
      <c r="F168" s="80">
        <f t="shared" si="108"/>
        <v>0</v>
      </c>
      <c r="G168" s="80">
        <f t="shared" si="108"/>
        <v>0</v>
      </c>
      <c r="H168" s="80">
        <f t="shared" si="108"/>
        <v>40000</v>
      </c>
      <c r="I168" s="80">
        <f t="shared" si="108"/>
        <v>5308.9123365850419</v>
      </c>
      <c r="J168" s="80">
        <f t="shared" ref="J168" si="109">SUM(J169:J170)</f>
        <v>40000</v>
      </c>
      <c r="K168" s="80">
        <f t="shared" si="108"/>
        <v>5308.91</v>
      </c>
      <c r="L168" s="80">
        <f t="shared" si="108"/>
        <v>0</v>
      </c>
      <c r="M168" s="118">
        <v>5308.91</v>
      </c>
      <c r="N168" s="118">
        <f>M168</f>
        <v>5308.91</v>
      </c>
      <c r="Q168" s="130"/>
    </row>
    <row r="169" spans="1:17" hidden="1" x14ac:dyDescent="0.2">
      <c r="B169" s="72">
        <v>322</v>
      </c>
      <c r="C169" s="73" t="s">
        <v>11</v>
      </c>
      <c r="D169" s="13">
        <v>40000</v>
      </c>
      <c r="E169" s="13">
        <v>40000</v>
      </c>
      <c r="F169" s="13">
        <v>0</v>
      </c>
      <c r="G169" s="13">
        <f t="shared" ref="G169:G170" si="110">F169/7.5345</f>
        <v>0</v>
      </c>
      <c r="H169" s="13">
        <v>40000</v>
      </c>
      <c r="I169" s="13">
        <f>H169/7.5345</f>
        <v>5308.9123365850419</v>
      </c>
      <c r="J169" s="34">
        <v>40000</v>
      </c>
      <c r="K169" s="34">
        <v>5308.91</v>
      </c>
      <c r="L169" s="81"/>
      <c r="Q169" s="130"/>
    </row>
    <row r="170" spans="1:17" hidden="1" x14ac:dyDescent="0.2">
      <c r="B170" s="72">
        <v>323</v>
      </c>
      <c r="C170" s="73" t="s">
        <v>12</v>
      </c>
      <c r="D170" s="13">
        <v>0</v>
      </c>
      <c r="E170" s="13">
        <v>0</v>
      </c>
      <c r="F170" s="13">
        <v>0</v>
      </c>
      <c r="G170" s="13">
        <f t="shared" si="110"/>
        <v>0</v>
      </c>
      <c r="H170" s="13">
        <v>0</v>
      </c>
      <c r="I170" s="13">
        <f>H170/7.5345</f>
        <v>0</v>
      </c>
      <c r="J170" s="34">
        <f t="shared" ref="J170" si="111">K170*7.5345</f>
        <v>0</v>
      </c>
      <c r="K170" s="34">
        <v>0</v>
      </c>
      <c r="L170" s="81"/>
      <c r="Q170" s="130"/>
    </row>
    <row r="171" spans="1:17" x14ac:dyDescent="0.2">
      <c r="B171" s="48" t="s">
        <v>62</v>
      </c>
      <c r="C171" s="77" t="s">
        <v>177</v>
      </c>
      <c r="D171" s="23"/>
      <c r="E171" s="23"/>
      <c r="F171" s="23"/>
      <c r="G171" s="23"/>
      <c r="H171" s="23"/>
      <c r="I171" s="23"/>
      <c r="J171" s="23"/>
      <c r="K171" s="23"/>
      <c r="L171" s="23"/>
      <c r="Q171" s="130"/>
    </row>
    <row r="172" spans="1:17" x14ac:dyDescent="0.2">
      <c r="B172" s="61">
        <v>55291</v>
      </c>
      <c r="C172" s="77" t="s">
        <v>173</v>
      </c>
      <c r="D172" s="23"/>
      <c r="E172" s="23"/>
      <c r="F172" s="23"/>
      <c r="G172" s="23"/>
      <c r="H172" s="23"/>
      <c r="I172" s="23"/>
      <c r="J172" s="23"/>
      <c r="K172" s="23"/>
      <c r="L172" s="23"/>
      <c r="Q172" s="130"/>
    </row>
    <row r="173" spans="1:17" ht="15" x14ac:dyDescent="0.25">
      <c r="B173" s="55">
        <v>3</v>
      </c>
      <c r="C173" s="56" t="s">
        <v>5</v>
      </c>
      <c r="D173" s="20">
        <f t="shared" ref="D173:M173" si="112">D174</f>
        <v>20000</v>
      </c>
      <c r="E173" s="20">
        <f t="shared" si="112"/>
        <v>1875</v>
      </c>
      <c r="F173" s="20">
        <f t="shared" si="112"/>
        <v>1875</v>
      </c>
      <c r="G173" s="20">
        <f t="shared" si="112"/>
        <v>248.85526577742382</v>
      </c>
      <c r="H173" s="20">
        <f t="shared" si="112"/>
        <v>0</v>
      </c>
      <c r="I173" s="20">
        <f t="shared" si="112"/>
        <v>0</v>
      </c>
      <c r="J173" s="20">
        <f t="shared" si="112"/>
        <v>10171.575000000001</v>
      </c>
      <c r="K173" s="20">
        <f t="shared" si="112"/>
        <v>1350</v>
      </c>
      <c r="L173" s="20">
        <f t="shared" si="112"/>
        <v>0</v>
      </c>
      <c r="M173" s="119">
        <f t="shared" si="112"/>
        <v>1350</v>
      </c>
      <c r="N173" s="119">
        <f>M173</f>
        <v>1350</v>
      </c>
      <c r="Q173" s="130"/>
    </row>
    <row r="174" spans="1:17" ht="15" x14ac:dyDescent="0.25">
      <c r="B174" s="74">
        <v>32</v>
      </c>
      <c r="C174" s="75" t="s">
        <v>9</v>
      </c>
      <c r="D174" s="80">
        <f t="shared" ref="D174:I174" si="113">SUM(D175:D176)</f>
        <v>20000</v>
      </c>
      <c r="E174" s="80">
        <f t="shared" si="113"/>
        <v>1875</v>
      </c>
      <c r="F174" s="80">
        <f t="shared" si="113"/>
        <v>1875</v>
      </c>
      <c r="G174" s="80">
        <f t="shared" si="113"/>
        <v>248.85526577742382</v>
      </c>
      <c r="H174" s="80">
        <f t="shared" si="113"/>
        <v>0</v>
      </c>
      <c r="I174" s="80">
        <f t="shared" si="113"/>
        <v>0</v>
      </c>
      <c r="J174" s="80">
        <f>SUM(J175:J176)</f>
        <v>10171.575000000001</v>
      </c>
      <c r="K174" s="80">
        <f>SUM(K175:K176)</f>
        <v>1350</v>
      </c>
      <c r="L174" s="80">
        <f>SUM(L175:L176)</f>
        <v>0</v>
      </c>
      <c r="M174" s="82">
        <v>1350</v>
      </c>
      <c r="N174" s="118">
        <f>M174</f>
        <v>1350</v>
      </c>
      <c r="Q174" s="130"/>
    </row>
    <row r="175" spans="1:17" ht="15" hidden="1" x14ac:dyDescent="0.25">
      <c r="B175" s="72">
        <v>322</v>
      </c>
      <c r="C175" s="73" t="s">
        <v>11</v>
      </c>
      <c r="D175" s="13">
        <v>5000</v>
      </c>
      <c r="E175" s="13">
        <v>0</v>
      </c>
      <c r="F175" s="13">
        <v>0</v>
      </c>
      <c r="G175" s="13">
        <f t="shared" ref="G175:G176" si="114">F175/7.5345</f>
        <v>0</v>
      </c>
      <c r="H175" s="13">
        <v>0</v>
      </c>
      <c r="I175" s="13">
        <f>H175/7.5345</f>
        <v>0</v>
      </c>
      <c r="J175" s="34">
        <f>K175*7.5345</f>
        <v>5085.7875000000004</v>
      </c>
      <c r="K175" s="34">
        <v>675</v>
      </c>
      <c r="L175" s="81"/>
      <c r="M175" s="46"/>
      <c r="N175" s="46"/>
      <c r="Q175" s="130"/>
    </row>
    <row r="176" spans="1:17" hidden="1" x14ac:dyDescent="0.2">
      <c r="B176" s="72">
        <v>323</v>
      </c>
      <c r="C176" s="73" t="s">
        <v>12</v>
      </c>
      <c r="D176" s="13">
        <v>15000</v>
      </c>
      <c r="E176" s="13">
        <v>1875</v>
      </c>
      <c r="F176" s="13">
        <v>1875</v>
      </c>
      <c r="G176" s="13">
        <f t="shared" si="114"/>
        <v>248.85526577742382</v>
      </c>
      <c r="H176" s="13">
        <v>0</v>
      </c>
      <c r="I176" s="13">
        <f>H176/7.5345</f>
        <v>0</v>
      </c>
      <c r="J176" s="34">
        <f>K176*7.5345</f>
        <v>5085.7875000000004</v>
      </c>
      <c r="K176" s="34">
        <v>675</v>
      </c>
      <c r="L176" s="81"/>
      <c r="Q176" s="130"/>
    </row>
    <row r="177" spans="1:17" ht="15" x14ac:dyDescent="0.25">
      <c r="B177" s="48" t="s">
        <v>67</v>
      </c>
      <c r="C177" s="77" t="s">
        <v>179</v>
      </c>
      <c r="D177" s="33"/>
      <c r="E177" s="33"/>
      <c r="F177" s="33"/>
      <c r="G177" s="33"/>
      <c r="H177" s="33"/>
      <c r="I177" s="33"/>
      <c r="J177" s="33"/>
      <c r="K177" s="33"/>
      <c r="L177" s="33"/>
      <c r="Q177" s="130"/>
    </row>
    <row r="178" spans="1:17" x14ac:dyDescent="0.2">
      <c r="B178" s="54">
        <v>47300</v>
      </c>
      <c r="C178" s="77" t="s">
        <v>176</v>
      </c>
      <c r="D178" s="23"/>
      <c r="E178" s="23"/>
      <c r="F178" s="48"/>
      <c r="G178" s="48"/>
      <c r="H178" s="23"/>
      <c r="I178" s="23"/>
      <c r="J178" s="23"/>
      <c r="K178" s="23"/>
      <c r="L178" s="23"/>
      <c r="Q178" s="130"/>
    </row>
    <row r="179" spans="1:17" ht="15" x14ac:dyDescent="0.25">
      <c r="A179" s="54"/>
      <c r="B179" s="55">
        <v>3</v>
      </c>
      <c r="C179" s="56" t="s">
        <v>5</v>
      </c>
      <c r="D179" s="20">
        <f t="shared" ref="D179:M179" si="115">D180+D182+D188</f>
        <v>70000</v>
      </c>
      <c r="E179" s="20">
        <f t="shared" si="115"/>
        <v>85000</v>
      </c>
      <c r="F179" s="20">
        <f t="shared" si="115"/>
        <v>77185.98000000001</v>
      </c>
      <c r="G179" s="20">
        <f t="shared" si="115"/>
        <v>10244.340035835159</v>
      </c>
      <c r="H179" s="20">
        <f t="shared" si="115"/>
        <v>66000</v>
      </c>
      <c r="I179" s="20">
        <f t="shared" si="115"/>
        <v>8759.7053553653204</v>
      </c>
      <c r="J179" s="20">
        <f t="shared" ref="J179" si="116">J180+J182+J188</f>
        <v>85893.3</v>
      </c>
      <c r="K179" s="20">
        <f t="shared" si="115"/>
        <v>11400</v>
      </c>
      <c r="L179" s="20">
        <f t="shared" ref="L179" si="117">L180+L182+L188</f>
        <v>2822.14</v>
      </c>
      <c r="M179" s="119">
        <f t="shared" si="115"/>
        <v>11265.45</v>
      </c>
      <c r="N179" s="119">
        <f>M179</f>
        <v>11265.45</v>
      </c>
      <c r="Q179" s="130"/>
    </row>
    <row r="180" spans="1:17" ht="15" x14ac:dyDescent="0.25">
      <c r="B180" s="74">
        <v>31</v>
      </c>
      <c r="C180" s="75" t="s">
        <v>6</v>
      </c>
      <c r="D180" s="80">
        <f t="shared" ref="D180:L180" si="118">SUM(D181:D181)</f>
        <v>1200</v>
      </c>
      <c r="E180" s="80">
        <f t="shared" si="118"/>
        <v>1200</v>
      </c>
      <c r="F180" s="80">
        <f t="shared" si="118"/>
        <v>0</v>
      </c>
      <c r="G180" s="80">
        <f t="shared" si="118"/>
        <v>0</v>
      </c>
      <c r="H180" s="80">
        <f t="shared" si="118"/>
        <v>1200</v>
      </c>
      <c r="I180" s="80">
        <f t="shared" si="118"/>
        <v>159.26737009755126</v>
      </c>
      <c r="J180" s="80">
        <f t="shared" si="118"/>
        <v>1506.9</v>
      </c>
      <c r="K180" s="80">
        <f t="shared" si="118"/>
        <v>200</v>
      </c>
      <c r="L180" s="80">
        <f t="shared" si="118"/>
        <v>0</v>
      </c>
      <c r="M180" s="118">
        <v>200</v>
      </c>
      <c r="N180" s="118">
        <f>M180</f>
        <v>200</v>
      </c>
      <c r="Q180" s="130"/>
    </row>
    <row r="181" spans="1:17" hidden="1" x14ac:dyDescent="0.2">
      <c r="B181" s="72">
        <v>312</v>
      </c>
      <c r="C181" s="73" t="s">
        <v>21</v>
      </c>
      <c r="D181" s="13">
        <v>1200</v>
      </c>
      <c r="E181" s="13">
        <v>1200</v>
      </c>
      <c r="F181" s="13">
        <v>0</v>
      </c>
      <c r="G181" s="13">
        <f t="shared" ref="G181:G189" si="119">F181/7.5345</f>
        <v>0</v>
      </c>
      <c r="H181" s="13">
        <v>1200</v>
      </c>
      <c r="I181" s="13">
        <f>H181/7.5345</f>
        <v>159.26737009755126</v>
      </c>
      <c r="J181" s="34">
        <f t="shared" ref="J181:J189" si="120">K181*7.5345</f>
        <v>1506.9</v>
      </c>
      <c r="K181" s="34">
        <v>200</v>
      </c>
      <c r="L181" s="34"/>
      <c r="M181" s="60"/>
      <c r="N181" s="60"/>
      <c r="Q181" s="130"/>
    </row>
    <row r="182" spans="1:17" ht="15" x14ac:dyDescent="0.25">
      <c r="B182" s="74">
        <v>32</v>
      </c>
      <c r="C182" s="75" t="s">
        <v>9</v>
      </c>
      <c r="D182" s="80">
        <f t="shared" ref="D182:L182" si="121">SUM(D183:D187)</f>
        <v>67800</v>
      </c>
      <c r="E182" s="80">
        <f t="shared" si="121"/>
        <v>82800</v>
      </c>
      <c r="F182" s="80">
        <f t="shared" si="121"/>
        <v>76185.98000000001</v>
      </c>
      <c r="G182" s="80">
        <f t="shared" si="121"/>
        <v>10111.617227420533</v>
      </c>
      <c r="H182" s="80">
        <f t="shared" si="121"/>
        <v>62800</v>
      </c>
      <c r="I182" s="80">
        <f t="shared" si="121"/>
        <v>8334.9923684385158</v>
      </c>
      <c r="J182" s="80">
        <f t="shared" ref="J182" si="122">SUM(J183:J187)</f>
        <v>81372.600000000006</v>
      </c>
      <c r="K182" s="80">
        <f t="shared" si="121"/>
        <v>10800</v>
      </c>
      <c r="L182" s="80">
        <f t="shared" si="121"/>
        <v>2821.75</v>
      </c>
      <c r="M182" s="118">
        <v>10800</v>
      </c>
      <c r="N182" s="118">
        <f>M182</f>
        <v>10800</v>
      </c>
      <c r="Q182" s="130"/>
    </row>
    <row r="183" spans="1:17" ht="15" hidden="1" x14ac:dyDescent="0.25">
      <c r="B183" s="72">
        <v>321</v>
      </c>
      <c r="C183" s="73" t="s">
        <v>10</v>
      </c>
      <c r="D183" s="13">
        <v>8000</v>
      </c>
      <c r="E183" s="88">
        <v>13000</v>
      </c>
      <c r="F183" s="13">
        <v>1078</v>
      </c>
      <c r="G183" s="13">
        <f t="shared" si="119"/>
        <v>143.07518747096688</v>
      </c>
      <c r="H183" s="13">
        <v>12000</v>
      </c>
      <c r="I183" s="13">
        <f>H183/7.5345</f>
        <v>1592.6737009755125</v>
      </c>
      <c r="J183" s="34">
        <f t="shared" si="120"/>
        <v>15069</v>
      </c>
      <c r="K183" s="34">
        <v>2000</v>
      </c>
      <c r="L183" s="34">
        <v>246.7</v>
      </c>
      <c r="M183" s="118"/>
      <c r="N183" s="118"/>
      <c r="Q183" s="130"/>
    </row>
    <row r="184" spans="1:17" hidden="1" x14ac:dyDescent="0.2">
      <c r="B184" s="72">
        <v>322</v>
      </c>
      <c r="C184" s="73" t="s">
        <v>11</v>
      </c>
      <c r="D184" s="13">
        <v>21000</v>
      </c>
      <c r="E184" s="88">
        <v>33800</v>
      </c>
      <c r="F184" s="13">
        <v>53637.8</v>
      </c>
      <c r="G184" s="13">
        <f t="shared" si="119"/>
        <v>7118.9594531820294</v>
      </c>
      <c r="H184" s="13">
        <v>21000</v>
      </c>
      <c r="I184" s="13">
        <f>H184/7.5345</f>
        <v>2787.1789767071468</v>
      </c>
      <c r="J184" s="34">
        <f t="shared" si="120"/>
        <v>26370.75</v>
      </c>
      <c r="K184" s="34">
        <v>3500</v>
      </c>
      <c r="L184" s="34">
        <v>1700.36</v>
      </c>
      <c r="M184" s="60"/>
      <c r="N184" s="120"/>
      <c r="Q184" s="130"/>
    </row>
    <row r="185" spans="1:17" hidden="1" x14ac:dyDescent="0.2">
      <c r="B185" s="72">
        <v>323</v>
      </c>
      <c r="C185" s="73" t="s">
        <v>12</v>
      </c>
      <c r="D185" s="13">
        <v>24500</v>
      </c>
      <c r="E185" s="88">
        <v>32000</v>
      </c>
      <c r="F185" s="13">
        <v>16995.3</v>
      </c>
      <c r="G185" s="13">
        <f t="shared" si="119"/>
        <v>2255.663945849094</v>
      </c>
      <c r="H185" s="13">
        <v>17500</v>
      </c>
      <c r="I185" s="13">
        <f>H185/7.5345</f>
        <v>2322.649147255956</v>
      </c>
      <c r="J185" s="34">
        <f t="shared" si="120"/>
        <v>26370.75</v>
      </c>
      <c r="K185" s="34">
        <v>3500</v>
      </c>
      <c r="L185" s="34">
        <v>693.82</v>
      </c>
      <c r="M185" s="60"/>
      <c r="N185" s="120"/>
      <c r="Q185" s="130"/>
    </row>
    <row r="186" spans="1:17" hidden="1" x14ac:dyDescent="0.2">
      <c r="B186" s="72">
        <v>324</v>
      </c>
      <c r="C186" s="73" t="s">
        <v>92</v>
      </c>
      <c r="D186" s="13">
        <v>5000</v>
      </c>
      <c r="E186" s="88">
        <v>1000</v>
      </c>
      <c r="F186" s="13">
        <v>0</v>
      </c>
      <c r="G186" s="13">
        <f t="shared" si="119"/>
        <v>0</v>
      </c>
      <c r="H186" s="13">
        <v>3000</v>
      </c>
      <c r="I186" s="13">
        <f>H186/7.5345</f>
        <v>398.16842524387812</v>
      </c>
      <c r="J186" s="34">
        <f t="shared" si="120"/>
        <v>3767.25</v>
      </c>
      <c r="K186" s="34">
        <v>500</v>
      </c>
      <c r="L186" s="34"/>
      <c r="M186" s="60"/>
      <c r="N186" s="120"/>
      <c r="Q186" s="130"/>
    </row>
    <row r="187" spans="1:17" hidden="1" x14ac:dyDescent="0.2">
      <c r="B187" s="72">
        <v>329</v>
      </c>
      <c r="C187" s="73" t="s">
        <v>51</v>
      </c>
      <c r="D187" s="13">
        <v>9300</v>
      </c>
      <c r="E187" s="88">
        <v>3000</v>
      </c>
      <c r="F187" s="13">
        <v>4474.88</v>
      </c>
      <c r="G187" s="13">
        <f t="shared" si="119"/>
        <v>593.91864091844184</v>
      </c>
      <c r="H187" s="13">
        <v>9300</v>
      </c>
      <c r="I187" s="13">
        <f>H187/7.5345</f>
        <v>1234.3221182560221</v>
      </c>
      <c r="J187" s="34">
        <f t="shared" si="120"/>
        <v>9794.85</v>
      </c>
      <c r="K187" s="34">
        <v>1300</v>
      </c>
      <c r="L187" s="34">
        <v>180.87</v>
      </c>
      <c r="M187" s="60"/>
      <c r="N187" s="120"/>
      <c r="Q187" s="130"/>
    </row>
    <row r="188" spans="1:17" ht="15" x14ac:dyDescent="0.25">
      <c r="B188" s="74">
        <v>34</v>
      </c>
      <c r="C188" s="75" t="s">
        <v>52</v>
      </c>
      <c r="D188" s="80">
        <f t="shared" ref="D188:L188" si="123">D189</f>
        <v>1000</v>
      </c>
      <c r="E188" s="80">
        <f t="shared" si="123"/>
        <v>1000</v>
      </c>
      <c r="F188" s="80">
        <f t="shared" si="123"/>
        <v>1000</v>
      </c>
      <c r="G188" s="80">
        <f t="shared" si="123"/>
        <v>132.72280841462606</v>
      </c>
      <c r="H188" s="80">
        <f t="shared" si="123"/>
        <v>2000</v>
      </c>
      <c r="I188" s="80">
        <f t="shared" si="123"/>
        <v>265.44561682925212</v>
      </c>
      <c r="J188" s="80">
        <f t="shared" si="123"/>
        <v>3013.8</v>
      </c>
      <c r="K188" s="80">
        <f t="shared" si="123"/>
        <v>400</v>
      </c>
      <c r="L188" s="80">
        <f t="shared" si="123"/>
        <v>0.39</v>
      </c>
      <c r="M188" s="118">
        <v>265.45</v>
      </c>
      <c r="N188" s="118">
        <f>M188</f>
        <v>265.45</v>
      </c>
      <c r="Q188" s="130"/>
    </row>
    <row r="189" spans="1:17" hidden="1" x14ac:dyDescent="0.2">
      <c r="B189" s="72">
        <v>343</v>
      </c>
      <c r="C189" s="73" t="s">
        <v>53</v>
      </c>
      <c r="D189" s="13">
        <v>1000</v>
      </c>
      <c r="E189" s="13">
        <v>1000</v>
      </c>
      <c r="F189" s="13">
        <v>1000</v>
      </c>
      <c r="G189" s="13">
        <f t="shared" si="119"/>
        <v>132.72280841462606</v>
      </c>
      <c r="H189" s="13">
        <v>2000</v>
      </c>
      <c r="I189" s="13">
        <f>H189/7.5345</f>
        <v>265.44561682925212</v>
      </c>
      <c r="J189" s="34">
        <f t="shared" si="120"/>
        <v>3013.8</v>
      </c>
      <c r="K189" s="34">
        <v>400</v>
      </c>
      <c r="L189" s="34">
        <v>0.39</v>
      </c>
      <c r="M189" s="60"/>
      <c r="N189" s="120"/>
      <c r="Q189" s="130"/>
    </row>
    <row r="190" spans="1:17" ht="15" x14ac:dyDescent="0.25">
      <c r="B190" s="55">
        <v>4</v>
      </c>
      <c r="C190" s="56" t="s">
        <v>13</v>
      </c>
      <c r="D190" s="20" t="e">
        <f t="shared" ref="D190:N191" si="124">D191</f>
        <v>#REF!</v>
      </c>
      <c r="E190" s="20" t="e">
        <f t="shared" si="124"/>
        <v>#REF!</v>
      </c>
      <c r="F190" s="20">
        <f t="shared" si="124"/>
        <v>7765</v>
      </c>
      <c r="G190" s="20">
        <f t="shared" si="124"/>
        <v>1030.5926073395713</v>
      </c>
      <c r="H190" s="20">
        <f t="shared" si="124"/>
        <v>184000</v>
      </c>
      <c r="I190" s="20">
        <f t="shared" si="124"/>
        <v>24420.996748291192</v>
      </c>
      <c r="J190" s="20">
        <f t="shared" si="124"/>
        <v>184000</v>
      </c>
      <c r="K190" s="20">
        <f t="shared" si="124"/>
        <v>24421</v>
      </c>
      <c r="L190" s="20">
        <f t="shared" si="124"/>
        <v>0</v>
      </c>
      <c r="M190" s="119">
        <f t="shared" si="124"/>
        <v>0</v>
      </c>
      <c r="N190" s="119">
        <f t="shared" si="124"/>
        <v>0</v>
      </c>
      <c r="Q190" s="130"/>
    </row>
    <row r="191" spans="1:17" ht="15" x14ac:dyDescent="0.25">
      <c r="B191" s="74">
        <v>42</v>
      </c>
      <c r="C191" s="75" t="s">
        <v>36</v>
      </c>
      <c r="D191" s="80" t="e">
        <f>SUM(D192:D407)</f>
        <v>#REF!</v>
      </c>
      <c r="E191" s="80" t="e">
        <f>SUM(E192:E407)</f>
        <v>#REF!</v>
      </c>
      <c r="F191" s="80">
        <f>F192</f>
        <v>7765</v>
      </c>
      <c r="G191" s="80">
        <f t="shared" si="124"/>
        <v>1030.5926073395713</v>
      </c>
      <c r="H191" s="80">
        <f t="shared" si="124"/>
        <v>184000</v>
      </c>
      <c r="I191" s="80">
        <f t="shared" si="124"/>
        <v>24420.996748291192</v>
      </c>
      <c r="J191" s="80">
        <f t="shared" si="124"/>
        <v>184000</v>
      </c>
      <c r="K191" s="80">
        <f t="shared" si="124"/>
        <v>24421</v>
      </c>
      <c r="L191" s="80">
        <f t="shared" si="124"/>
        <v>0</v>
      </c>
      <c r="M191" s="82">
        <v>0</v>
      </c>
      <c r="N191" s="118">
        <f>M191</f>
        <v>0</v>
      </c>
      <c r="Q191" s="130"/>
    </row>
    <row r="192" spans="1:17" hidden="1" x14ac:dyDescent="0.2">
      <c r="B192" s="72">
        <v>422</v>
      </c>
      <c r="C192" s="73" t="s">
        <v>80</v>
      </c>
      <c r="D192" s="13">
        <v>5000</v>
      </c>
      <c r="E192" s="88">
        <v>30000</v>
      </c>
      <c r="F192" s="13">
        <v>7765</v>
      </c>
      <c r="G192" s="13">
        <f t="shared" ref="G192" si="125">F192/7.5345</f>
        <v>1030.5926073395713</v>
      </c>
      <c r="H192" s="13">
        <v>184000</v>
      </c>
      <c r="I192" s="13">
        <f>H192/7.5345</f>
        <v>24420.996748291192</v>
      </c>
      <c r="J192" s="34">
        <v>184000</v>
      </c>
      <c r="K192" s="34">
        <v>24421</v>
      </c>
      <c r="L192" s="34"/>
      <c r="N192" s="49"/>
      <c r="Q192" s="130"/>
    </row>
    <row r="193" spans="1:17" x14ac:dyDescent="0.2">
      <c r="B193" s="61" t="s">
        <v>118</v>
      </c>
      <c r="C193" s="77" t="s">
        <v>180</v>
      </c>
      <c r="D193" s="23"/>
      <c r="E193" s="23"/>
      <c r="F193" s="23"/>
      <c r="G193" s="23"/>
      <c r="H193" s="23"/>
      <c r="I193" s="23"/>
      <c r="J193" s="23"/>
      <c r="K193" s="23"/>
      <c r="L193" s="23"/>
      <c r="Q193" s="130"/>
    </row>
    <row r="194" spans="1:17" x14ac:dyDescent="0.2">
      <c r="B194" s="61">
        <v>53082</v>
      </c>
      <c r="C194" s="77" t="s">
        <v>161</v>
      </c>
      <c r="D194" s="23"/>
      <c r="E194" s="23"/>
      <c r="F194" s="48"/>
      <c r="G194" s="48"/>
      <c r="H194" s="23"/>
      <c r="I194" s="23"/>
      <c r="J194" s="23"/>
      <c r="K194" s="23"/>
      <c r="L194" s="23"/>
      <c r="Q194" s="130"/>
    </row>
    <row r="195" spans="1:17" ht="15" x14ac:dyDescent="0.25">
      <c r="B195" s="55">
        <v>3</v>
      </c>
      <c r="C195" s="56" t="s">
        <v>5</v>
      </c>
      <c r="D195" s="20">
        <f t="shared" ref="D195:M195" si="126">D196</f>
        <v>80000</v>
      </c>
      <c r="E195" s="20">
        <f t="shared" si="126"/>
        <v>70000</v>
      </c>
      <c r="F195" s="20">
        <f t="shared" si="126"/>
        <v>63050.23</v>
      </c>
      <c r="G195" s="20">
        <f t="shared" si="126"/>
        <v>8368.2035967881075</v>
      </c>
      <c r="H195" s="20">
        <f t="shared" si="126"/>
        <v>65000</v>
      </c>
      <c r="I195" s="20">
        <f t="shared" si="126"/>
        <v>8626.9825469506923</v>
      </c>
      <c r="J195" s="20">
        <f t="shared" si="126"/>
        <v>75345</v>
      </c>
      <c r="K195" s="20">
        <f t="shared" si="126"/>
        <v>10000</v>
      </c>
      <c r="L195" s="20">
        <f t="shared" si="126"/>
        <v>190.89</v>
      </c>
      <c r="M195" s="119">
        <f t="shared" si="126"/>
        <v>10000</v>
      </c>
      <c r="N195" s="119">
        <f>M195</f>
        <v>10000</v>
      </c>
      <c r="Q195" s="130"/>
    </row>
    <row r="196" spans="1:17" ht="15" x14ac:dyDescent="0.25">
      <c r="B196" s="74">
        <v>37</v>
      </c>
      <c r="C196" s="75" t="s">
        <v>123</v>
      </c>
      <c r="D196" s="80">
        <f t="shared" ref="D196:L196" si="127">SUM(D197:D197)</f>
        <v>80000</v>
      </c>
      <c r="E196" s="80">
        <f t="shared" si="127"/>
        <v>70000</v>
      </c>
      <c r="F196" s="80">
        <f t="shared" si="127"/>
        <v>63050.23</v>
      </c>
      <c r="G196" s="80">
        <f t="shared" si="127"/>
        <v>8368.2035967881075</v>
      </c>
      <c r="H196" s="80">
        <f t="shared" si="127"/>
        <v>65000</v>
      </c>
      <c r="I196" s="80">
        <f t="shared" si="127"/>
        <v>8626.9825469506923</v>
      </c>
      <c r="J196" s="80">
        <f t="shared" si="127"/>
        <v>75345</v>
      </c>
      <c r="K196" s="80">
        <f t="shared" si="127"/>
        <v>10000</v>
      </c>
      <c r="L196" s="80">
        <f t="shared" si="127"/>
        <v>190.89</v>
      </c>
      <c r="M196" s="118">
        <v>10000</v>
      </c>
      <c r="N196" s="118">
        <f>M196</f>
        <v>10000</v>
      </c>
      <c r="Q196" s="130"/>
    </row>
    <row r="197" spans="1:17" hidden="1" x14ac:dyDescent="0.2">
      <c r="A197" s="54"/>
      <c r="B197" s="59">
        <v>372</v>
      </c>
      <c r="C197" s="60" t="s">
        <v>56</v>
      </c>
      <c r="D197" s="13">
        <v>80000</v>
      </c>
      <c r="E197" s="88">
        <v>70000</v>
      </c>
      <c r="F197" s="13">
        <v>63050.23</v>
      </c>
      <c r="G197" s="13">
        <f t="shared" ref="G197" si="128">F197/7.5345</f>
        <v>8368.2035967881075</v>
      </c>
      <c r="H197" s="13">
        <v>65000</v>
      </c>
      <c r="I197" s="13">
        <f>H197/7.5345</f>
        <v>8626.9825469506923</v>
      </c>
      <c r="J197" s="34">
        <f t="shared" ref="J197" si="129">K197*7.5345</f>
        <v>75345</v>
      </c>
      <c r="K197" s="34">
        <v>10000</v>
      </c>
      <c r="L197" s="34">
        <v>190.89</v>
      </c>
      <c r="M197" s="60"/>
      <c r="N197" s="60"/>
      <c r="Q197" s="130"/>
    </row>
    <row r="198" spans="1:17" ht="15" x14ac:dyDescent="0.25">
      <c r="B198" s="55">
        <v>4</v>
      </c>
      <c r="C198" s="56" t="s">
        <v>13</v>
      </c>
      <c r="D198" s="20" t="e">
        <f t="shared" ref="D198:L199" si="130">D199</f>
        <v>#REF!</v>
      </c>
      <c r="E198" s="20" t="e">
        <f t="shared" si="130"/>
        <v>#REF!</v>
      </c>
      <c r="F198" s="20">
        <f t="shared" si="130"/>
        <v>54986.559999999998</v>
      </c>
      <c r="G198" s="20">
        <f t="shared" si="130"/>
        <v>7297.9706682593396</v>
      </c>
      <c r="H198" s="20">
        <f t="shared" si="130"/>
        <v>55000</v>
      </c>
      <c r="I198" s="20">
        <f t="shared" si="130"/>
        <v>7299.7544628044325</v>
      </c>
      <c r="J198" s="20">
        <f t="shared" si="130"/>
        <v>20343.150000000001</v>
      </c>
      <c r="K198" s="20">
        <f t="shared" si="130"/>
        <v>2700</v>
      </c>
      <c r="L198" s="20">
        <f t="shared" si="130"/>
        <v>0</v>
      </c>
      <c r="M198" s="119">
        <f>M199</f>
        <v>2700</v>
      </c>
      <c r="N198" s="119">
        <f>M198</f>
        <v>2700</v>
      </c>
      <c r="Q198" s="130"/>
    </row>
    <row r="199" spans="1:17" ht="15" x14ac:dyDescent="0.25">
      <c r="B199" s="74">
        <v>42</v>
      </c>
      <c r="C199" s="75" t="s">
        <v>36</v>
      </c>
      <c r="D199" s="80" t="e">
        <f>SUM(D200:D346)</f>
        <v>#REF!</v>
      </c>
      <c r="E199" s="80" t="e">
        <f>SUM(E200:E346)</f>
        <v>#REF!</v>
      </c>
      <c r="F199" s="80">
        <f>F200</f>
        <v>54986.559999999998</v>
      </c>
      <c r="G199" s="80">
        <f t="shared" si="130"/>
        <v>7297.9706682593396</v>
      </c>
      <c r="H199" s="80">
        <f t="shared" si="130"/>
        <v>55000</v>
      </c>
      <c r="I199" s="80">
        <f t="shared" si="130"/>
        <v>7299.7544628044325</v>
      </c>
      <c r="J199" s="80">
        <f t="shared" si="130"/>
        <v>20343.150000000001</v>
      </c>
      <c r="K199" s="80">
        <f t="shared" si="130"/>
        <v>2700</v>
      </c>
      <c r="L199" s="80">
        <f t="shared" si="130"/>
        <v>0</v>
      </c>
      <c r="M199" s="118">
        <v>2700</v>
      </c>
      <c r="N199" s="118">
        <f>M199</f>
        <v>2700</v>
      </c>
      <c r="Q199" s="130"/>
    </row>
    <row r="200" spans="1:17" hidden="1" x14ac:dyDescent="0.2">
      <c r="B200" s="72">
        <v>424</v>
      </c>
      <c r="C200" s="73" t="s">
        <v>34</v>
      </c>
      <c r="D200" s="13">
        <v>80000</v>
      </c>
      <c r="E200" s="88">
        <v>55000</v>
      </c>
      <c r="F200" s="13">
        <v>54986.559999999998</v>
      </c>
      <c r="G200" s="13">
        <f t="shared" ref="G200" si="131">F200/7.5345</f>
        <v>7297.9706682593396</v>
      </c>
      <c r="H200" s="13">
        <v>55000</v>
      </c>
      <c r="I200" s="13">
        <f>H200/7.5345</f>
        <v>7299.7544628044325</v>
      </c>
      <c r="J200" s="34">
        <f t="shared" ref="J200" si="132">K200*7.5345</f>
        <v>20343.150000000001</v>
      </c>
      <c r="K200" s="34">
        <v>2700</v>
      </c>
      <c r="L200" s="81"/>
      <c r="Q200" s="130"/>
    </row>
    <row r="201" spans="1:17" x14ac:dyDescent="0.2">
      <c r="B201" s="61" t="s">
        <v>63</v>
      </c>
      <c r="C201" s="77" t="s">
        <v>181</v>
      </c>
      <c r="D201" s="23"/>
      <c r="E201" s="23"/>
      <c r="F201" s="23"/>
      <c r="G201" s="23"/>
      <c r="H201" s="23"/>
      <c r="I201" s="23"/>
      <c r="J201" s="23"/>
      <c r="K201" s="23"/>
      <c r="L201" s="23"/>
      <c r="Q201" s="130"/>
    </row>
    <row r="202" spans="1:17" x14ac:dyDescent="0.2">
      <c r="B202" s="61">
        <v>55291</v>
      </c>
      <c r="C202" s="77" t="s">
        <v>173</v>
      </c>
      <c r="D202" s="23"/>
      <c r="E202" s="23"/>
      <c r="F202" s="48"/>
      <c r="G202" s="48"/>
      <c r="H202" s="23"/>
      <c r="I202" s="23"/>
      <c r="J202" s="23"/>
      <c r="K202" s="23"/>
      <c r="L202" s="23"/>
      <c r="Q202" s="130"/>
    </row>
    <row r="203" spans="1:17" ht="15" x14ac:dyDescent="0.25">
      <c r="B203" s="55">
        <v>3</v>
      </c>
      <c r="C203" s="56" t="s">
        <v>5</v>
      </c>
      <c r="D203" s="20">
        <f t="shared" ref="D203:M203" si="133">D204</f>
        <v>4000</v>
      </c>
      <c r="E203" s="20">
        <f t="shared" si="133"/>
        <v>4000</v>
      </c>
      <c r="F203" s="20">
        <f t="shared" si="133"/>
        <v>3795.4</v>
      </c>
      <c r="G203" s="20">
        <f t="shared" si="133"/>
        <v>503.73614705687169</v>
      </c>
      <c r="H203" s="20">
        <f t="shared" si="133"/>
        <v>4500</v>
      </c>
      <c r="I203" s="20">
        <f t="shared" si="133"/>
        <v>597.25263786581718</v>
      </c>
      <c r="J203" s="20">
        <f t="shared" si="133"/>
        <v>4500</v>
      </c>
      <c r="K203" s="20">
        <f t="shared" si="133"/>
        <v>597.25</v>
      </c>
      <c r="L203" s="20">
        <f t="shared" si="133"/>
        <v>0</v>
      </c>
      <c r="M203" s="119">
        <f t="shared" si="133"/>
        <v>597.25</v>
      </c>
      <c r="N203" s="119">
        <f>M203</f>
        <v>597.25</v>
      </c>
      <c r="Q203" s="130"/>
    </row>
    <row r="204" spans="1:17" ht="15" x14ac:dyDescent="0.25">
      <c r="B204" s="74">
        <v>32</v>
      </c>
      <c r="C204" s="75" t="s">
        <v>9</v>
      </c>
      <c r="D204" s="80">
        <f t="shared" ref="D204:L204" si="134">SUM(D205:D205)</f>
        <v>4000</v>
      </c>
      <c r="E204" s="80">
        <f t="shared" si="134"/>
        <v>4000</v>
      </c>
      <c r="F204" s="80">
        <f t="shared" si="134"/>
        <v>3795.4</v>
      </c>
      <c r="G204" s="80">
        <f t="shared" si="134"/>
        <v>503.73614705687169</v>
      </c>
      <c r="H204" s="80">
        <f t="shared" si="134"/>
        <v>4500</v>
      </c>
      <c r="I204" s="80">
        <f t="shared" si="134"/>
        <v>597.25263786581718</v>
      </c>
      <c r="J204" s="80">
        <f t="shared" si="134"/>
        <v>4500</v>
      </c>
      <c r="K204" s="80">
        <f t="shared" si="134"/>
        <v>597.25</v>
      </c>
      <c r="L204" s="80">
        <f t="shared" si="134"/>
        <v>0</v>
      </c>
      <c r="M204" s="118">
        <v>597.25</v>
      </c>
      <c r="N204" s="118">
        <f>M204</f>
        <v>597.25</v>
      </c>
      <c r="Q204" s="130"/>
    </row>
    <row r="205" spans="1:17" hidden="1" x14ac:dyDescent="0.2">
      <c r="A205" s="54"/>
      <c r="B205" s="72">
        <v>329</v>
      </c>
      <c r="C205" s="73" t="s">
        <v>58</v>
      </c>
      <c r="D205" s="13">
        <v>4000</v>
      </c>
      <c r="E205" s="13">
        <v>4000</v>
      </c>
      <c r="F205" s="13">
        <v>3795.4</v>
      </c>
      <c r="G205" s="13">
        <f t="shared" ref="G205" si="135">F205/7.5345</f>
        <v>503.73614705687169</v>
      </c>
      <c r="H205" s="13">
        <v>4500</v>
      </c>
      <c r="I205" s="13">
        <f>H205/7.5345</f>
        <v>597.25263786581718</v>
      </c>
      <c r="J205" s="34">
        <v>4500</v>
      </c>
      <c r="K205" s="34">
        <v>597.25</v>
      </c>
      <c r="L205" s="81"/>
      <c r="Q205" s="130"/>
    </row>
    <row r="206" spans="1:17" x14ac:dyDescent="0.2">
      <c r="B206" s="54" t="s">
        <v>64</v>
      </c>
      <c r="C206" s="77" t="s">
        <v>182</v>
      </c>
      <c r="D206" s="23"/>
      <c r="E206" s="23"/>
      <c r="F206" s="23"/>
      <c r="G206" s="23"/>
      <c r="H206" s="23"/>
      <c r="I206" s="23"/>
      <c r="J206" s="23"/>
      <c r="K206" s="23"/>
      <c r="L206" s="23"/>
      <c r="Q206" s="130"/>
    </row>
    <row r="207" spans="1:17" x14ac:dyDescent="0.2">
      <c r="B207" s="61">
        <v>55291</v>
      </c>
      <c r="C207" s="77" t="s">
        <v>173</v>
      </c>
      <c r="D207" s="23"/>
      <c r="E207" s="23"/>
      <c r="F207" s="23"/>
      <c r="G207" s="23"/>
      <c r="H207" s="23"/>
      <c r="I207" s="23"/>
      <c r="J207" s="23"/>
      <c r="K207" s="23"/>
      <c r="L207" s="23"/>
      <c r="Q207" s="130"/>
    </row>
    <row r="208" spans="1:17" ht="15" x14ac:dyDescent="0.25">
      <c r="B208" s="55">
        <v>3</v>
      </c>
      <c r="C208" s="56" t="s">
        <v>5</v>
      </c>
      <c r="D208" s="20">
        <f t="shared" ref="D208:M208" si="136">D209</f>
        <v>70000</v>
      </c>
      <c r="E208" s="20">
        <f t="shared" si="136"/>
        <v>93000</v>
      </c>
      <c r="F208" s="20">
        <f t="shared" si="136"/>
        <v>89626.42</v>
      </c>
      <c r="G208" s="20">
        <f t="shared" si="136"/>
        <v>11895.470170548808</v>
      </c>
      <c r="H208" s="20">
        <f t="shared" si="136"/>
        <v>80000</v>
      </c>
      <c r="I208" s="20">
        <f t="shared" si="136"/>
        <v>10617.824673170084</v>
      </c>
      <c r="J208" s="20">
        <f t="shared" si="136"/>
        <v>80000.000675000003</v>
      </c>
      <c r="K208" s="20">
        <f t="shared" si="136"/>
        <v>10617.82</v>
      </c>
      <c r="L208" s="20">
        <f>L209+L213</f>
        <v>5723.42</v>
      </c>
      <c r="M208" s="119">
        <f t="shared" si="136"/>
        <v>10617.82</v>
      </c>
      <c r="N208" s="119">
        <f>M208</f>
        <v>10617.82</v>
      </c>
      <c r="Q208" s="130"/>
    </row>
    <row r="209" spans="2:17" ht="15" x14ac:dyDescent="0.25">
      <c r="B209" s="74">
        <v>31</v>
      </c>
      <c r="C209" s="75" t="s">
        <v>6</v>
      </c>
      <c r="D209" s="80">
        <f t="shared" ref="D209:K209" si="137">SUM(D210:D212)</f>
        <v>70000</v>
      </c>
      <c r="E209" s="80">
        <f t="shared" si="137"/>
        <v>93000</v>
      </c>
      <c r="F209" s="80">
        <f t="shared" si="137"/>
        <v>89626.42</v>
      </c>
      <c r="G209" s="80">
        <f t="shared" si="137"/>
        <v>11895.470170548808</v>
      </c>
      <c r="H209" s="80">
        <f t="shared" si="137"/>
        <v>80000</v>
      </c>
      <c r="I209" s="80">
        <f t="shared" si="137"/>
        <v>10617.824673170084</v>
      </c>
      <c r="J209" s="80">
        <f t="shared" ref="J209" si="138">SUM(J210:J212)</f>
        <v>80000.000675000003</v>
      </c>
      <c r="K209" s="80">
        <f t="shared" si="137"/>
        <v>10617.82</v>
      </c>
      <c r="L209" s="80">
        <f t="shared" ref="L209" si="139">SUM(L210:L212)</f>
        <v>5495.75</v>
      </c>
      <c r="M209" s="118">
        <v>10617.82</v>
      </c>
      <c r="N209" s="118">
        <f>M209</f>
        <v>10617.82</v>
      </c>
      <c r="Q209" s="130"/>
    </row>
    <row r="210" spans="2:17" hidden="1" x14ac:dyDescent="0.2">
      <c r="B210" s="72">
        <v>311</v>
      </c>
      <c r="C210" s="73" t="s">
        <v>60</v>
      </c>
      <c r="D210" s="13">
        <v>60000</v>
      </c>
      <c r="E210" s="13">
        <v>79828.33</v>
      </c>
      <c r="F210" s="13">
        <v>76932.509999999995</v>
      </c>
      <c r="G210" s="13">
        <f t="shared" ref="G210:G212" si="140">F210/7.5345</f>
        <v>10210.698785586303</v>
      </c>
      <c r="H210" s="13">
        <v>68780</v>
      </c>
      <c r="I210" s="13">
        <f>H210/7.5345</f>
        <v>9128.6747627579789</v>
      </c>
      <c r="J210" s="34">
        <v>68780</v>
      </c>
      <c r="K210" s="34">
        <v>9128.67</v>
      </c>
      <c r="L210" s="34">
        <v>4459.87</v>
      </c>
      <c r="Q210" s="130"/>
    </row>
    <row r="211" spans="2:17" hidden="1" x14ac:dyDescent="0.2">
      <c r="B211" s="72">
        <v>312</v>
      </c>
      <c r="C211" s="73" t="s">
        <v>69</v>
      </c>
      <c r="D211" s="13"/>
      <c r="E211" s="13"/>
      <c r="F211" s="13"/>
      <c r="G211" s="13"/>
      <c r="H211" s="13"/>
      <c r="I211" s="13"/>
      <c r="J211" s="34"/>
      <c r="K211" s="34"/>
      <c r="L211" s="34">
        <v>300</v>
      </c>
      <c r="Q211" s="130"/>
    </row>
    <row r="212" spans="2:17" hidden="1" x14ac:dyDescent="0.2">
      <c r="B212" s="72">
        <v>313</v>
      </c>
      <c r="C212" s="73" t="s">
        <v>8</v>
      </c>
      <c r="D212" s="13">
        <v>10000</v>
      </c>
      <c r="E212" s="13">
        <v>13171.67</v>
      </c>
      <c r="F212" s="13">
        <v>12693.91</v>
      </c>
      <c r="G212" s="13">
        <f t="shared" si="140"/>
        <v>1684.7713849625056</v>
      </c>
      <c r="H212" s="13">
        <v>11220</v>
      </c>
      <c r="I212" s="13">
        <f>H212/7.5345</f>
        <v>1489.1499104121042</v>
      </c>
      <c r="J212" s="34">
        <f t="shared" ref="J212" si="141">K212*7.5345</f>
        <v>11220.000675000001</v>
      </c>
      <c r="K212" s="34">
        <v>1489.15</v>
      </c>
      <c r="L212" s="34">
        <v>735.88</v>
      </c>
      <c r="Q212" s="130"/>
    </row>
    <row r="213" spans="2:17" ht="15" x14ac:dyDescent="0.25">
      <c r="B213" s="74">
        <v>32</v>
      </c>
      <c r="C213" s="75" t="s">
        <v>9</v>
      </c>
      <c r="D213" s="23"/>
      <c r="E213" s="23"/>
      <c r="F213" s="23"/>
      <c r="G213" s="23"/>
      <c r="H213" s="23"/>
      <c r="I213" s="23"/>
      <c r="J213" s="81"/>
      <c r="K213" s="34"/>
      <c r="L213" s="80">
        <f t="shared" ref="L213" si="142">SUM(L214:L215)</f>
        <v>227.67</v>
      </c>
      <c r="Q213" s="130"/>
    </row>
    <row r="214" spans="2:17" hidden="1" x14ac:dyDescent="0.2">
      <c r="B214" s="72">
        <v>321</v>
      </c>
      <c r="C214" s="73" t="s">
        <v>10</v>
      </c>
      <c r="D214" s="23"/>
      <c r="E214" s="23"/>
      <c r="F214" s="23"/>
      <c r="G214" s="23"/>
      <c r="H214" s="23"/>
      <c r="I214" s="23"/>
      <c r="J214" s="81"/>
      <c r="K214" s="81"/>
      <c r="L214" s="34">
        <v>227.67</v>
      </c>
      <c r="Q214" s="130"/>
    </row>
    <row r="215" spans="2:17" x14ac:dyDescent="0.2">
      <c r="B215" s="48" t="s">
        <v>65</v>
      </c>
      <c r="C215" s="77" t="s">
        <v>183</v>
      </c>
      <c r="D215" s="23"/>
      <c r="E215" s="23"/>
      <c r="F215" s="48"/>
      <c r="G215" s="48"/>
      <c r="H215" s="23"/>
      <c r="I215" s="23"/>
      <c r="J215" s="23"/>
      <c r="K215" s="23"/>
      <c r="L215" s="23"/>
      <c r="Q215" s="130"/>
    </row>
    <row r="216" spans="2:17" x14ac:dyDescent="0.2">
      <c r="B216" s="61">
        <v>55291</v>
      </c>
      <c r="C216" s="77" t="s">
        <v>173</v>
      </c>
      <c r="D216" s="23"/>
      <c r="E216" s="23"/>
      <c r="F216" s="23"/>
      <c r="G216" s="23"/>
      <c r="H216" s="23"/>
      <c r="I216" s="23"/>
      <c r="J216" s="23"/>
      <c r="K216" s="23"/>
      <c r="L216" s="23"/>
      <c r="Q216" s="130"/>
    </row>
    <row r="217" spans="2:17" ht="15" x14ac:dyDescent="0.25">
      <c r="B217" s="55">
        <v>3</v>
      </c>
      <c r="C217" s="56" t="s">
        <v>5</v>
      </c>
      <c r="D217" s="20">
        <f t="shared" ref="D217:M217" si="143">D218</f>
        <v>5000</v>
      </c>
      <c r="E217" s="20">
        <f t="shared" si="143"/>
        <v>5000</v>
      </c>
      <c r="F217" s="20">
        <f t="shared" si="143"/>
        <v>0</v>
      </c>
      <c r="G217" s="20">
        <f t="shared" si="143"/>
        <v>0</v>
      </c>
      <c r="H217" s="20">
        <f t="shared" si="143"/>
        <v>5000</v>
      </c>
      <c r="I217" s="20">
        <f t="shared" si="143"/>
        <v>663.61404207313024</v>
      </c>
      <c r="J217" s="20">
        <f t="shared" si="143"/>
        <v>5000</v>
      </c>
      <c r="K217" s="20">
        <f t="shared" si="143"/>
        <v>663.61</v>
      </c>
      <c r="L217" s="20">
        <f t="shared" si="143"/>
        <v>967.32</v>
      </c>
      <c r="M217" s="119">
        <f t="shared" si="143"/>
        <v>663.61</v>
      </c>
      <c r="N217" s="119">
        <f>M217</f>
        <v>663.61</v>
      </c>
      <c r="Q217" s="130"/>
    </row>
    <row r="218" spans="2:17" ht="15" x14ac:dyDescent="0.25">
      <c r="B218" s="74">
        <v>32</v>
      </c>
      <c r="C218" s="75" t="s">
        <v>9</v>
      </c>
      <c r="D218" s="80">
        <f t="shared" ref="D218:K218" si="144">SUM(D220:D221)</f>
        <v>5000</v>
      </c>
      <c r="E218" s="80">
        <f t="shared" si="144"/>
        <v>5000</v>
      </c>
      <c r="F218" s="80">
        <f t="shared" si="144"/>
        <v>0</v>
      </c>
      <c r="G218" s="80">
        <f t="shared" si="144"/>
        <v>0</v>
      </c>
      <c r="H218" s="80">
        <f t="shared" si="144"/>
        <v>5000</v>
      </c>
      <c r="I218" s="80">
        <f t="shared" si="144"/>
        <v>663.61404207313024</v>
      </c>
      <c r="J218" s="80">
        <f t="shared" ref="J218" si="145">SUM(J220:J221)</f>
        <v>5000</v>
      </c>
      <c r="K218" s="80">
        <f t="shared" si="144"/>
        <v>663.61</v>
      </c>
      <c r="L218" s="80">
        <f t="shared" ref="L218" si="146">SUM(L220:L221)</f>
        <v>967.32</v>
      </c>
      <c r="M218" s="118">
        <v>663.61</v>
      </c>
      <c r="N218" s="118">
        <f>M218</f>
        <v>663.61</v>
      </c>
      <c r="Q218" s="130"/>
    </row>
    <row r="219" spans="2:17" ht="15" hidden="1" x14ac:dyDescent="0.25">
      <c r="B219" s="72">
        <v>321</v>
      </c>
      <c r="C219" s="73" t="s">
        <v>10</v>
      </c>
      <c r="D219" s="23"/>
      <c r="E219" s="23"/>
      <c r="F219" s="23"/>
      <c r="G219" s="23"/>
      <c r="H219" s="23"/>
      <c r="I219" s="23"/>
      <c r="J219" s="81"/>
      <c r="K219" s="81"/>
      <c r="L219" s="34">
        <v>245.1</v>
      </c>
      <c r="M219" s="140"/>
      <c r="N219" s="140"/>
      <c r="Q219" s="130"/>
    </row>
    <row r="220" spans="2:17" hidden="1" x14ac:dyDescent="0.2">
      <c r="B220" s="72">
        <v>323</v>
      </c>
      <c r="C220" s="73" t="s">
        <v>12</v>
      </c>
      <c r="D220" s="13">
        <v>5000</v>
      </c>
      <c r="E220" s="13">
        <v>5000</v>
      </c>
      <c r="F220" s="13">
        <v>0</v>
      </c>
      <c r="G220" s="13">
        <f t="shared" ref="G220" si="147">F220/7.5345</f>
        <v>0</v>
      </c>
      <c r="H220" s="13">
        <v>5000</v>
      </c>
      <c r="I220" s="13">
        <f>H220/7.5345</f>
        <v>663.61404207313024</v>
      </c>
      <c r="J220" s="34">
        <v>5000</v>
      </c>
      <c r="K220" s="34">
        <v>663.61</v>
      </c>
      <c r="L220" s="34">
        <v>967.32</v>
      </c>
      <c r="Q220" s="130"/>
    </row>
    <row r="221" spans="2:17" hidden="1" x14ac:dyDescent="0.2">
      <c r="B221" s="72">
        <v>324</v>
      </c>
      <c r="C221" s="73" t="s">
        <v>105</v>
      </c>
      <c r="D221" s="13"/>
      <c r="E221" s="13"/>
      <c r="F221" s="13"/>
      <c r="G221" s="13"/>
      <c r="H221" s="13"/>
      <c r="I221" s="13"/>
      <c r="J221" s="34">
        <f t="shared" ref="J221" si="148">K221*7.5345</f>
        <v>0</v>
      </c>
      <c r="K221" s="34">
        <v>0</v>
      </c>
      <c r="L221" s="34">
        <v>0</v>
      </c>
      <c r="Q221" s="130"/>
    </row>
    <row r="222" spans="2:17" x14ac:dyDescent="0.2">
      <c r="B222" s="48" t="s">
        <v>104</v>
      </c>
      <c r="C222" s="77" t="s">
        <v>184</v>
      </c>
      <c r="D222" s="23"/>
      <c r="E222" s="23"/>
      <c r="F222" s="23"/>
      <c r="G222" s="23"/>
      <c r="H222" s="23"/>
      <c r="I222" s="23"/>
      <c r="J222" s="23"/>
      <c r="K222" s="23"/>
      <c r="L222" s="23"/>
      <c r="Q222" s="130"/>
    </row>
    <row r="223" spans="2:17" ht="15" x14ac:dyDescent="0.25">
      <c r="B223" s="61">
        <v>55291</v>
      </c>
      <c r="C223" s="77" t="s">
        <v>173</v>
      </c>
      <c r="D223" s="33"/>
      <c r="E223" s="33"/>
      <c r="F223" s="33"/>
      <c r="G223" s="33"/>
      <c r="H223" s="33"/>
      <c r="I223" s="33"/>
      <c r="J223" s="33"/>
      <c r="K223" s="33"/>
      <c r="L223" s="33"/>
      <c r="Q223" s="130"/>
    </row>
    <row r="224" spans="2:17" ht="15" x14ac:dyDescent="0.25">
      <c r="B224" s="55">
        <v>3</v>
      </c>
      <c r="C224" s="56" t="s">
        <v>5</v>
      </c>
      <c r="D224" s="20">
        <f t="shared" ref="D224:M224" si="149">D225</f>
        <v>10000</v>
      </c>
      <c r="E224" s="20">
        <f t="shared" si="149"/>
        <v>0</v>
      </c>
      <c r="F224" s="20">
        <f t="shared" si="149"/>
        <v>0</v>
      </c>
      <c r="G224" s="20">
        <f t="shared" si="149"/>
        <v>0</v>
      </c>
      <c r="H224" s="20">
        <f t="shared" si="149"/>
        <v>10000</v>
      </c>
      <c r="I224" s="20">
        <f t="shared" si="149"/>
        <v>1327.2280841462605</v>
      </c>
      <c r="J224" s="20">
        <f t="shared" si="149"/>
        <v>10000</v>
      </c>
      <c r="K224" s="20">
        <f t="shared" si="149"/>
        <v>1327.23</v>
      </c>
      <c r="L224" s="20">
        <f t="shared" si="149"/>
        <v>174.17</v>
      </c>
      <c r="M224" s="119">
        <f t="shared" si="149"/>
        <v>1327.23</v>
      </c>
      <c r="N224" s="119">
        <f>M224</f>
        <v>1327.23</v>
      </c>
      <c r="Q224" s="130"/>
    </row>
    <row r="225" spans="1:17" ht="15" x14ac:dyDescent="0.25">
      <c r="B225" s="74">
        <v>32</v>
      </c>
      <c r="C225" s="75" t="s">
        <v>9</v>
      </c>
      <c r="D225" s="80">
        <f t="shared" ref="D225:K225" si="150">SUM(D226:D227)</f>
        <v>10000</v>
      </c>
      <c r="E225" s="80">
        <f t="shared" si="150"/>
        <v>0</v>
      </c>
      <c r="F225" s="80">
        <f t="shared" si="150"/>
        <v>0</v>
      </c>
      <c r="G225" s="80">
        <f t="shared" si="150"/>
        <v>0</v>
      </c>
      <c r="H225" s="80">
        <f t="shared" si="150"/>
        <v>10000</v>
      </c>
      <c r="I225" s="80">
        <f t="shared" si="150"/>
        <v>1327.2280841462605</v>
      </c>
      <c r="J225" s="80">
        <f t="shared" ref="J225" si="151">SUM(J226:J227)</f>
        <v>10000</v>
      </c>
      <c r="K225" s="80">
        <f t="shared" si="150"/>
        <v>1327.23</v>
      </c>
      <c r="L225" s="80">
        <f t="shared" ref="L225" si="152">SUM(L226:L227)</f>
        <v>174.17</v>
      </c>
      <c r="M225" s="118">
        <v>1327.23</v>
      </c>
      <c r="N225" s="118">
        <f>M225</f>
        <v>1327.23</v>
      </c>
      <c r="Q225" s="130"/>
    </row>
    <row r="226" spans="1:17" hidden="1" x14ac:dyDescent="0.2">
      <c r="A226" s="54"/>
      <c r="B226" s="72">
        <v>321</v>
      </c>
      <c r="C226" s="73" t="s">
        <v>10</v>
      </c>
      <c r="D226" s="13">
        <v>0</v>
      </c>
      <c r="E226" s="13">
        <v>0</v>
      </c>
      <c r="F226" s="13">
        <v>0</v>
      </c>
      <c r="G226" s="13">
        <f t="shared" ref="G226:G227" si="153">F226/7.5345</f>
        <v>0</v>
      </c>
      <c r="H226" s="13">
        <v>0</v>
      </c>
      <c r="I226" s="13">
        <f>H226/7.5345</f>
        <v>0</v>
      </c>
      <c r="J226" s="34">
        <f t="shared" ref="J226" si="154">K226*7.5345</f>
        <v>0</v>
      </c>
      <c r="K226" s="34">
        <v>0</v>
      </c>
      <c r="L226" s="34">
        <v>35</v>
      </c>
      <c r="Q226" s="130"/>
    </row>
    <row r="227" spans="1:17" hidden="1" x14ac:dyDescent="0.2">
      <c r="A227" s="54"/>
      <c r="B227" s="72">
        <v>324</v>
      </c>
      <c r="C227" s="73" t="s">
        <v>105</v>
      </c>
      <c r="D227" s="13">
        <v>10000</v>
      </c>
      <c r="E227" s="88">
        <v>0</v>
      </c>
      <c r="F227" s="13">
        <v>0</v>
      </c>
      <c r="G227" s="13">
        <f t="shared" si="153"/>
        <v>0</v>
      </c>
      <c r="H227" s="13">
        <v>10000</v>
      </c>
      <c r="I227" s="13">
        <f>H227/7.5345</f>
        <v>1327.2280841462605</v>
      </c>
      <c r="J227" s="34">
        <v>10000</v>
      </c>
      <c r="K227" s="34">
        <v>1327.23</v>
      </c>
      <c r="L227" s="34">
        <v>139.16999999999999</v>
      </c>
      <c r="Q227" s="130"/>
    </row>
    <row r="228" spans="1:17" x14ac:dyDescent="0.2">
      <c r="B228" s="48" t="s">
        <v>72</v>
      </c>
      <c r="C228" s="77" t="s">
        <v>185</v>
      </c>
      <c r="D228" s="23"/>
      <c r="E228" s="23"/>
      <c r="F228" s="23"/>
      <c r="G228" s="23"/>
      <c r="H228" s="23"/>
      <c r="I228" s="23"/>
      <c r="J228" s="23"/>
      <c r="K228" s="23"/>
      <c r="L228" s="23"/>
      <c r="Q228" s="130"/>
    </row>
    <row r="229" spans="1:17" ht="15" x14ac:dyDescent="0.25">
      <c r="B229" s="61">
        <v>55291</v>
      </c>
      <c r="C229" s="77" t="s">
        <v>173</v>
      </c>
      <c r="D229" s="33"/>
      <c r="E229" s="33"/>
      <c r="F229" s="33"/>
      <c r="G229" s="33"/>
      <c r="H229" s="33"/>
      <c r="I229" s="33"/>
      <c r="J229" s="33"/>
      <c r="K229" s="33"/>
      <c r="L229" s="33"/>
      <c r="Q229" s="130"/>
    </row>
    <row r="230" spans="1:17" ht="15" x14ac:dyDescent="0.25">
      <c r="B230" s="55">
        <v>3</v>
      </c>
      <c r="C230" s="56" t="s">
        <v>5</v>
      </c>
      <c r="D230" s="20">
        <f t="shared" ref="D230:M230" si="155">D231</f>
        <v>5000</v>
      </c>
      <c r="E230" s="20">
        <f t="shared" si="155"/>
        <v>5000</v>
      </c>
      <c r="F230" s="20">
        <f t="shared" si="155"/>
        <v>4368</v>
      </c>
      <c r="G230" s="20">
        <f t="shared" si="155"/>
        <v>579.73322715508652</v>
      </c>
      <c r="H230" s="20">
        <f t="shared" si="155"/>
        <v>5000</v>
      </c>
      <c r="I230" s="20">
        <f t="shared" si="155"/>
        <v>663.61404207313024</v>
      </c>
      <c r="J230" s="20">
        <f t="shared" si="155"/>
        <v>5000</v>
      </c>
      <c r="K230" s="20">
        <f t="shared" si="155"/>
        <v>663.61404207313024</v>
      </c>
      <c r="L230" s="20">
        <f t="shared" si="155"/>
        <v>473.61</v>
      </c>
      <c r="M230" s="119">
        <f t="shared" si="155"/>
        <v>663.62</v>
      </c>
      <c r="N230" s="119">
        <f>M230</f>
        <v>663.62</v>
      </c>
      <c r="Q230" s="130"/>
    </row>
    <row r="231" spans="1:17" ht="15" x14ac:dyDescent="0.25">
      <c r="B231" s="74">
        <v>32</v>
      </c>
      <c r="C231" s="75" t="s">
        <v>9</v>
      </c>
      <c r="D231" s="80">
        <f t="shared" ref="D231:K231" si="156">SUM(D232:D233)</f>
        <v>5000</v>
      </c>
      <c r="E231" s="80">
        <f t="shared" si="156"/>
        <v>5000</v>
      </c>
      <c r="F231" s="80">
        <f t="shared" si="156"/>
        <v>4368</v>
      </c>
      <c r="G231" s="80">
        <f t="shared" si="156"/>
        <v>579.73322715508652</v>
      </c>
      <c r="H231" s="80">
        <f t="shared" si="156"/>
        <v>5000</v>
      </c>
      <c r="I231" s="80">
        <f t="shared" si="156"/>
        <v>663.61404207313024</v>
      </c>
      <c r="J231" s="80">
        <f t="shared" ref="J231" si="157">SUM(J232:J233)</f>
        <v>5000</v>
      </c>
      <c r="K231" s="80">
        <f t="shared" si="156"/>
        <v>663.61404207313024</v>
      </c>
      <c r="L231" s="80">
        <f t="shared" ref="L231" si="158">SUM(L232:L233)</f>
        <v>473.61</v>
      </c>
      <c r="M231" s="118">
        <v>663.62</v>
      </c>
      <c r="N231" s="118">
        <f>M231</f>
        <v>663.62</v>
      </c>
      <c r="Q231" s="130"/>
    </row>
    <row r="232" spans="1:17" ht="15" hidden="1" x14ac:dyDescent="0.25">
      <c r="B232" s="72">
        <v>323</v>
      </c>
      <c r="C232" s="73" t="s">
        <v>12</v>
      </c>
      <c r="D232" s="13">
        <v>2500</v>
      </c>
      <c r="E232" s="13">
        <v>2500</v>
      </c>
      <c r="F232" s="13">
        <v>4368</v>
      </c>
      <c r="G232" s="13">
        <f t="shared" ref="G232:G233" si="159">F232/7.5345</f>
        <v>579.73322715508652</v>
      </c>
      <c r="H232" s="13">
        <v>2500</v>
      </c>
      <c r="I232" s="13">
        <f>H232/7.5345</f>
        <v>331.80702103656512</v>
      </c>
      <c r="J232" s="34">
        <v>2500</v>
      </c>
      <c r="K232" s="34">
        <f>J232/7.5345</f>
        <v>331.80702103656512</v>
      </c>
      <c r="L232" s="34">
        <v>473.61</v>
      </c>
      <c r="M232" s="46"/>
      <c r="N232" s="46"/>
      <c r="Q232" s="130"/>
    </row>
    <row r="233" spans="1:17" hidden="1" x14ac:dyDescent="0.2">
      <c r="A233" s="54"/>
      <c r="B233" s="72">
        <v>329</v>
      </c>
      <c r="C233" s="73" t="s">
        <v>58</v>
      </c>
      <c r="D233" s="13">
        <v>2500</v>
      </c>
      <c r="E233" s="13">
        <v>2500</v>
      </c>
      <c r="F233" s="13">
        <v>0</v>
      </c>
      <c r="G233" s="13">
        <f t="shared" si="159"/>
        <v>0</v>
      </c>
      <c r="H233" s="13">
        <v>2500</v>
      </c>
      <c r="I233" s="13">
        <f>H233/7.5345</f>
        <v>331.80702103656512</v>
      </c>
      <c r="J233" s="34">
        <v>2500</v>
      </c>
      <c r="K233" s="34">
        <f>J233/7.5345</f>
        <v>331.80702103656512</v>
      </c>
      <c r="L233" s="34"/>
      <c r="Q233" s="130"/>
    </row>
    <row r="234" spans="1:17" s="51" customFormat="1" ht="15" x14ac:dyDescent="0.25">
      <c r="B234" s="48" t="s">
        <v>130</v>
      </c>
      <c r="C234" s="77" t="s">
        <v>187</v>
      </c>
      <c r="D234" s="33"/>
      <c r="E234" s="33"/>
      <c r="F234" s="33"/>
      <c r="G234" s="33"/>
      <c r="H234" s="33"/>
      <c r="I234" s="33"/>
      <c r="J234" s="33"/>
      <c r="K234" s="33"/>
      <c r="L234" s="33"/>
      <c r="P234" s="129"/>
      <c r="Q234" s="130"/>
    </row>
    <row r="235" spans="1:17" s="51" customFormat="1" x14ac:dyDescent="0.2">
      <c r="B235" s="61">
        <v>58300</v>
      </c>
      <c r="C235" s="77" t="s">
        <v>186</v>
      </c>
      <c r="D235" s="23"/>
      <c r="E235" s="23"/>
      <c r="H235" s="23"/>
      <c r="I235" s="23"/>
      <c r="J235" s="23"/>
      <c r="K235" s="23"/>
      <c r="L235" s="23"/>
      <c r="P235" s="129"/>
      <c r="Q235" s="130"/>
    </row>
    <row r="236" spans="1:17" s="51" customFormat="1" ht="15" x14ac:dyDescent="0.25">
      <c r="A236" s="48"/>
      <c r="B236" s="55">
        <v>3</v>
      </c>
      <c r="C236" s="56" t="s">
        <v>5</v>
      </c>
      <c r="D236" s="20">
        <f t="shared" ref="D236:N236" si="160">D237+D241</f>
        <v>10062</v>
      </c>
      <c r="E236" s="20">
        <f t="shared" ref="E236:G236" si="161">E237+E241</f>
        <v>10062</v>
      </c>
      <c r="F236" s="20">
        <f t="shared" si="161"/>
        <v>0</v>
      </c>
      <c r="G236" s="20">
        <f t="shared" si="161"/>
        <v>0</v>
      </c>
      <c r="H236" s="20">
        <f t="shared" ref="H236" si="162">H237+H241</f>
        <v>10056</v>
      </c>
      <c r="I236" s="20">
        <f t="shared" ref="I236:K236" si="163">I237+I241</f>
        <v>1334.6605614174796</v>
      </c>
      <c r="J236" s="20">
        <f t="shared" ref="J236" si="164">J237+J241</f>
        <v>10055.99577</v>
      </c>
      <c r="K236" s="20">
        <f t="shared" si="163"/>
        <v>1334.66</v>
      </c>
      <c r="L236" s="20">
        <f t="shared" ref="L236" si="165">L237+L241</f>
        <v>1871.46</v>
      </c>
      <c r="M236" s="119">
        <f t="shared" si="160"/>
        <v>1334.66</v>
      </c>
      <c r="N236" s="119">
        <f t="shared" si="160"/>
        <v>1334.66</v>
      </c>
      <c r="P236" s="129"/>
      <c r="Q236" s="130"/>
    </row>
    <row r="237" spans="1:17" s="51" customFormat="1" ht="15" x14ac:dyDescent="0.25">
      <c r="A237" s="48"/>
      <c r="B237" s="74">
        <v>31</v>
      </c>
      <c r="C237" s="75" t="s">
        <v>6</v>
      </c>
      <c r="D237" s="80">
        <f t="shared" ref="D237:K237" si="166">SUM(D238:D240)</f>
        <v>1200</v>
      </c>
      <c r="E237" s="80">
        <f t="shared" si="166"/>
        <v>1200</v>
      </c>
      <c r="F237" s="80">
        <f t="shared" si="166"/>
        <v>0</v>
      </c>
      <c r="G237" s="80">
        <f t="shared" si="166"/>
        <v>0</v>
      </c>
      <c r="H237" s="80">
        <f t="shared" si="166"/>
        <v>1194</v>
      </c>
      <c r="I237" s="80">
        <f t="shared" si="166"/>
        <v>158.4710332470635</v>
      </c>
      <c r="J237" s="80">
        <f t="shared" ref="J237" si="167">SUM(J238:J240)</f>
        <v>1193.9922150000002</v>
      </c>
      <c r="K237" s="80">
        <f t="shared" si="166"/>
        <v>158.47</v>
      </c>
      <c r="L237" s="80">
        <f t="shared" ref="L237" si="168">SUM(L238:L240)</f>
        <v>320</v>
      </c>
      <c r="M237" s="122">
        <v>158.47</v>
      </c>
      <c r="N237" s="122">
        <f>M237</f>
        <v>158.47</v>
      </c>
      <c r="P237" s="129"/>
      <c r="Q237" s="130"/>
    </row>
    <row r="238" spans="1:17" s="51" customFormat="1" hidden="1" x14ac:dyDescent="0.2">
      <c r="A238" s="48"/>
      <c r="B238" s="72">
        <v>311</v>
      </c>
      <c r="C238" s="73" t="s">
        <v>7</v>
      </c>
      <c r="D238" s="13">
        <v>1030.04</v>
      </c>
      <c r="E238" s="13">
        <v>1030.04</v>
      </c>
      <c r="F238" s="13">
        <v>0</v>
      </c>
      <c r="G238" s="13">
        <f t="shared" ref="G238:G245" si="169">F238/7.5345</f>
        <v>0</v>
      </c>
      <c r="H238" s="13">
        <v>1030.04</v>
      </c>
      <c r="I238" s="13">
        <f>H238/7.5345</f>
        <v>136.70980157940141</v>
      </c>
      <c r="J238" s="34">
        <f t="shared" ref="J238:J245" si="170">K238*7.5345</f>
        <v>1030.0414950000002</v>
      </c>
      <c r="K238" s="34">
        <v>136.71</v>
      </c>
      <c r="L238" s="34"/>
      <c r="M238" s="73"/>
      <c r="N238" s="123"/>
      <c r="P238" s="129"/>
      <c r="Q238" s="130"/>
    </row>
    <row r="239" spans="1:17" s="51" customFormat="1" hidden="1" x14ac:dyDescent="0.2">
      <c r="A239" s="48"/>
      <c r="B239" s="72">
        <v>312</v>
      </c>
      <c r="C239" s="73" t="s">
        <v>69</v>
      </c>
      <c r="D239" s="13"/>
      <c r="E239" s="13"/>
      <c r="F239" s="13"/>
      <c r="G239" s="13"/>
      <c r="H239" s="13"/>
      <c r="I239" s="13"/>
      <c r="J239" s="34"/>
      <c r="K239" s="34"/>
      <c r="L239" s="34">
        <v>320</v>
      </c>
      <c r="M239" s="73"/>
      <c r="N239" s="123"/>
      <c r="P239" s="129"/>
      <c r="Q239" s="130"/>
    </row>
    <row r="240" spans="1:17" s="51" customFormat="1" hidden="1" x14ac:dyDescent="0.2">
      <c r="A240" s="48"/>
      <c r="B240" s="72">
        <v>313</v>
      </c>
      <c r="C240" s="73" t="s">
        <v>8</v>
      </c>
      <c r="D240" s="13">
        <v>169.96</v>
      </c>
      <c r="E240" s="13">
        <v>169.96</v>
      </c>
      <c r="F240" s="13">
        <v>0</v>
      </c>
      <c r="G240" s="13">
        <f t="shared" si="169"/>
        <v>0</v>
      </c>
      <c r="H240" s="13">
        <v>163.96</v>
      </c>
      <c r="I240" s="13">
        <f>H240/7.5345</f>
        <v>21.761231667662088</v>
      </c>
      <c r="J240" s="34">
        <f t="shared" si="170"/>
        <v>163.95072000000002</v>
      </c>
      <c r="K240" s="34">
        <v>21.76</v>
      </c>
      <c r="L240" s="34"/>
      <c r="M240" s="73"/>
      <c r="N240" s="123"/>
      <c r="P240" s="129"/>
      <c r="Q240" s="130"/>
    </row>
    <row r="241" spans="1:17" s="51" customFormat="1" ht="15" x14ac:dyDescent="0.25">
      <c r="A241" s="54"/>
      <c r="B241" s="74">
        <v>32</v>
      </c>
      <c r="C241" s="75" t="s">
        <v>9</v>
      </c>
      <c r="D241" s="80">
        <f t="shared" ref="D241:L241" si="171">SUM(D243:D245)</f>
        <v>8862</v>
      </c>
      <c r="E241" s="80">
        <f t="shared" si="171"/>
        <v>8862</v>
      </c>
      <c r="F241" s="80">
        <f t="shared" si="171"/>
        <v>0</v>
      </c>
      <c r="G241" s="80">
        <f t="shared" si="171"/>
        <v>0</v>
      </c>
      <c r="H241" s="80">
        <f t="shared" si="171"/>
        <v>8862</v>
      </c>
      <c r="I241" s="80">
        <f t="shared" si="171"/>
        <v>1176.189528170416</v>
      </c>
      <c r="J241" s="80">
        <f t="shared" ref="J241" si="172">SUM(J243:J245)</f>
        <v>8862.0035549999993</v>
      </c>
      <c r="K241" s="80">
        <f t="shared" si="171"/>
        <v>1176.19</v>
      </c>
      <c r="L241" s="80">
        <f t="shared" si="171"/>
        <v>1551.46</v>
      </c>
      <c r="M241" s="122">
        <v>1176.19</v>
      </c>
      <c r="N241" s="122">
        <f>M241</f>
        <v>1176.19</v>
      </c>
      <c r="P241" s="129"/>
      <c r="Q241" s="130"/>
    </row>
    <row r="242" spans="1:17" s="51" customFormat="1" hidden="1" x14ac:dyDescent="0.2">
      <c r="A242" s="54"/>
      <c r="B242" s="72">
        <v>321</v>
      </c>
      <c r="C242" s="73" t="s">
        <v>10</v>
      </c>
      <c r="D242" s="13"/>
      <c r="E242" s="13"/>
      <c r="F242" s="13"/>
      <c r="G242" s="13"/>
      <c r="H242" s="13"/>
      <c r="I242" s="13"/>
      <c r="J242" s="13"/>
      <c r="K242" s="13"/>
      <c r="L242" s="13">
        <v>25.2</v>
      </c>
      <c r="M242" s="136"/>
      <c r="N242" s="136"/>
      <c r="P242" s="129"/>
      <c r="Q242" s="130"/>
    </row>
    <row r="243" spans="1:17" s="51" customFormat="1" hidden="1" x14ac:dyDescent="0.2">
      <c r="A243" s="48"/>
      <c r="B243" s="72">
        <v>322</v>
      </c>
      <c r="C243" s="73" t="s">
        <v>11</v>
      </c>
      <c r="D243" s="13">
        <v>5811.9</v>
      </c>
      <c r="E243" s="13">
        <v>5811.9</v>
      </c>
      <c r="F243" s="13">
        <v>0</v>
      </c>
      <c r="G243" s="13">
        <f t="shared" si="169"/>
        <v>0</v>
      </c>
      <c r="H243" s="13">
        <v>5811.9</v>
      </c>
      <c r="I243" s="13">
        <f>H243/7.5345</f>
        <v>771.37169022496505</v>
      </c>
      <c r="J243" s="34">
        <f t="shared" si="170"/>
        <v>5811.8872650000003</v>
      </c>
      <c r="K243" s="34">
        <v>771.37</v>
      </c>
      <c r="L243" s="34">
        <v>990.08</v>
      </c>
      <c r="N243" s="78"/>
      <c r="P243" s="129"/>
      <c r="Q243" s="130"/>
    </row>
    <row r="244" spans="1:17" s="51" customFormat="1" hidden="1" x14ac:dyDescent="0.2">
      <c r="A244" s="48"/>
      <c r="B244" s="72">
        <v>323</v>
      </c>
      <c r="C244" s="73" t="s">
        <v>12</v>
      </c>
      <c r="D244" s="13">
        <v>1560.1</v>
      </c>
      <c r="E244" s="13">
        <v>1560.1</v>
      </c>
      <c r="F244" s="13">
        <v>0</v>
      </c>
      <c r="G244" s="13">
        <f t="shared" si="169"/>
        <v>0</v>
      </c>
      <c r="H244" s="13">
        <v>1560.1</v>
      </c>
      <c r="I244" s="13">
        <f>H244/7.5345</f>
        <v>207.06085340765807</v>
      </c>
      <c r="J244" s="34">
        <f t="shared" si="170"/>
        <v>1560.09357</v>
      </c>
      <c r="K244" s="34">
        <v>207.06</v>
      </c>
      <c r="L244" s="34">
        <v>431.99</v>
      </c>
      <c r="N244" s="78"/>
      <c r="P244" s="129"/>
      <c r="Q244" s="130"/>
    </row>
    <row r="245" spans="1:17" s="51" customFormat="1" hidden="1" x14ac:dyDescent="0.2">
      <c r="A245" s="48"/>
      <c r="B245" s="72">
        <v>329</v>
      </c>
      <c r="C245" s="73" t="s">
        <v>51</v>
      </c>
      <c r="D245" s="13">
        <v>1490</v>
      </c>
      <c r="E245" s="13">
        <v>1490</v>
      </c>
      <c r="F245" s="13">
        <v>0</v>
      </c>
      <c r="G245" s="13">
        <f t="shared" si="169"/>
        <v>0</v>
      </c>
      <c r="H245" s="13">
        <v>1490</v>
      </c>
      <c r="I245" s="13">
        <f>H245/7.5345</f>
        <v>197.75698453779282</v>
      </c>
      <c r="J245" s="34">
        <f t="shared" si="170"/>
        <v>1490.0227199999999</v>
      </c>
      <c r="K245" s="34">
        <v>197.76</v>
      </c>
      <c r="L245" s="34">
        <v>129.38999999999999</v>
      </c>
      <c r="N245" s="78"/>
      <c r="P245" s="129"/>
      <c r="Q245" s="130"/>
    </row>
    <row r="246" spans="1:17" x14ac:dyDescent="0.2">
      <c r="B246" s="48" t="s">
        <v>144</v>
      </c>
      <c r="C246" s="77" t="s">
        <v>188</v>
      </c>
      <c r="D246" s="23"/>
      <c r="E246" s="23"/>
      <c r="F246" s="23"/>
      <c r="G246" s="23"/>
      <c r="H246" s="23"/>
      <c r="I246" s="23"/>
      <c r="J246" s="23"/>
      <c r="K246" s="23"/>
      <c r="L246" s="23"/>
      <c r="Q246" s="130"/>
    </row>
    <row r="247" spans="1:17" x14ac:dyDescent="0.2">
      <c r="B247" s="61">
        <v>55291</v>
      </c>
      <c r="C247" s="77" t="s">
        <v>173</v>
      </c>
      <c r="D247" s="23"/>
      <c r="E247" s="23"/>
      <c r="F247" s="23"/>
      <c r="G247" s="23"/>
      <c r="H247" s="23"/>
      <c r="I247" s="23"/>
      <c r="J247" s="23"/>
      <c r="K247" s="23"/>
      <c r="L247" s="23"/>
      <c r="Q247" s="130"/>
    </row>
    <row r="248" spans="1:17" ht="15" x14ac:dyDescent="0.25">
      <c r="B248" s="55">
        <v>3</v>
      </c>
      <c r="C248" s="56" t="s">
        <v>5</v>
      </c>
      <c r="D248" s="20">
        <f t="shared" ref="D248:M248" si="173">D249</f>
        <v>0</v>
      </c>
      <c r="E248" s="20">
        <f t="shared" si="173"/>
        <v>0</v>
      </c>
      <c r="F248" s="20">
        <f t="shared" si="173"/>
        <v>0</v>
      </c>
      <c r="G248" s="20">
        <f t="shared" si="173"/>
        <v>0</v>
      </c>
      <c r="H248" s="20">
        <f t="shared" si="173"/>
        <v>15000</v>
      </c>
      <c r="I248" s="20">
        <f t="shared" si="173"/>
        <v>1990.8421262193906</v>
      </c>
      <c r="J248" s="20">
        <f t="shared" si="173"/>
        <v>15000</v>
      </c>
      <c r="K248" s="20">
        <f t="shared" si="173"/>
        <v>1990.8380841462604</v>
      </c>
      <c r="L248" s="20">
        <f t="shared" si="173"/>
        <v>0</v>
      </c>
      <c r="M248" s="119">
        <f t="shared" si="173"/>
        <v>1990.84</v>
      </c>
      <c r="N248" s="119">
        <f>M248</f>
        <v>1990.84</v>
      </c>
      <c r="Q248" s="130"/>
    </row>
    <row r="249" spans="1:17" ht="15" x14ac:dyDescent="0.25">
      <c r="B249" s="74">
        <v>32</v>
      </c>
      <c r="C249" s="75" t="s">
        <v>9</v>
      </c>
      <c r="D249" s="80">
        <f t="shared" ref="D249:K249" si="174">SUM(D250:D251)</f>
        <v>0</v>
      </c>
      <c r="E249" s="80">
        <f t="shared" si="174"/>
        <v>0</v>
      </c>
      <c r="F249" s="80">
        <f t="shared" si="174"/>
        <v>0</v>
      </c>
      <c r="G249" s="80">
        <f t="shared" si="174"/>
        <v>0</v>
      </c>
      <c r="H249" s="80">
        <f t="shared" si="174"/>
        <v>15000</v>
      </c>
      <c r="I249" s="80">
        <f t="shared" si="174"/>
        <v>1990.8421262193906</v>
      </c>
      <c r="J249" s="80">
        <f t="shared" ref="J249" si="175">SUM(J250:J251)</f>
        <v>15000</v>
      </c>
      <c r="K249" s="80">
        <f t="shared" si="174"/>
        <v>1990.8380841462604</v>
      </c>
      <c r="L249" s="80">
        <f t="shared" ref="L249" si="176">SUM(L250:L251)</f>
        <v>0</v>
      </c>
      <c r="M249" s="118">
        <v>1990.84</v>
      </c>
      <c r="N249" s="118">
        <f>M249</f>
        <v>1990.84</v>
      </c>
      <c r="Q249" s="130"/>
    </row>
    <row r="250" spans="1:17" ht="15" hidden="1" x14ac:dyDescent="0.25">
      <c r="B250" s="72">
        <v>323</v>
      </c>
      <c r="C250" s="73" t="s">
        <v>12</v>
      </c>
      <c r="D250" s="13"/>
      <c r="E250" s="13"/>
      <c r="F250" s="13"/>
      <c r="G250" s="13">
        <f t="shared" ref="G250:G251" si="177">F250/7.5345</f>
        <v>0</v>
      </c>
      <c r="H250" s="13">
        <v>10000</v>
      </c>
      <c r="I250" s="13">
        <f>H250/7.5345</f>
        <v>1327.2280841462605</v>
      </c>
      <c r="J250" s="34">
        <v>10000</v>
      </c>
      <c r="K250" s="34">
        <f>J250/7.5345</f>
        <v>1327.2280841462605</v>
      </c>
      <c r="L250" s="81"/>
      <c r="M250" s="46"/>
      <c r="N250" s="46"/>
      <c r="Q250" s="130"/>
    </row>
    <row r="251" spans="1:17" hidden="1" x14ac:dyDescent="0.2">
      <c r="A251" s="54"/>
      <c r="B251" s="72">
        <v>329</v>
      </c>
      <c r="C251" s="73" t="s">
        <v>58</v>
      </c>
      <c r="D251" s="13"/>
      <c r="E251" s="13"/>
      <c r="F251" s="13"/>
      <c r="G251" s="13">
        <f t="shared" si="177"/>
        <v>0</v>
      </c>
      <c r="H251" s="13">
        <v>5000</v>
      </c>
      <c r="I251" s="13">
        <f>H251/7.5345</f>
        <v>663.61404207313024</v>
      </c>
      <c r="J251" s="34">
        <v>5000</v>
      </c>
      <c r="K251" s="34">
        <v>663.61</v>
      </c>
      <c r="L251" s="81"/>
      <c r="Q251" s="130"/>
    </row>
    <row r="252" spans="1:17" s="51" customFormat="1" ht="15" x14ac:dyDescent="0.25">
      <c r="B252" s="61" t="s">
        <v>122</v>
      </c>
      <c r="C252" s="77" t="s">
        <v>190</v>
      </c>
      <c r="D252" s="33"/>
      <c r="E252" s="33"/>
      <c r="F252" s="33"/>
      <c r="G252" s="33"/>
      <c r="H252" s="33"/>
      <c r="I252" s="33"/>
      <c r="J252" s="33"/>
      <c r="K252" s="33"/>
      <c r="L252" s="33"/>
      <c r="N252" s="78"/>
      <c r="P252" s="129"/>
      <c r="Q252" s="130"/>
    </row>
    <row r="253" spans="1:17" s="51" customFormat="1" x14ac:dyDescent="0.2">
      <c r="B253" s="61">
        <v>53082</v>
      </c>
      <c r="C253" s="77" t="s">
        <v>191</v>
      </c>
      <c r="D253" s="23"/>
      <c r="E253" s="23"/>
      <c r="H253" s="23"/>
      <c r="I253" s="23"/>
      <c r="J253" s="23"/>
      <c r="K253" s="23"/>
      <c r="L253" s="23"/>
      <c r="N253" s="78"/>
      <c r="P253" s="129"/>
      <c r="Q253" s="130"/>
    </row>
    <row r="254" spans="1:17" s="51" customFormat="1" ht="15" x14ac:dyDescent="0.25">
      <c r="A254" s="48"/>
      <c r="B254" s="55">
        <v>3</v>
      </c>
      <c r="C254" s="56" t="s">
        <v>5</v>
      </c>
      <c r="D254" s="20">
        <f t="shared" ref="D254:N254" si="178">D255</f>
        <v>8000</v>
      </c>
      <c r="E254" s="20">
        <f t="shared" si="178"/>
        <v>10000</v>
      </c>
      <c r="F254" s="20">
        <f t="shared" si="178"/>
        <v>5888.7</v>
      </c>
      <c r="G254" s="20">
        <f t="shared" si="178"/>
        <v>781.56480191120841</v>
      </c>
      <c r="H254" s="20">
        <f t="shared" si="178"/>
        <v>8000</v>
      </c>
      <c r="I254" s="20">
        <f t="shared" si="178"/>
        <v>1061.7824673170085</v>
      </c>
      <c r="J254" s="20">
        <f t="shared" si="178"/>
        <v>8000</v>
      </c>
      <c r="K254" s="20">
        <f t="shared" si="178"/>
        <v>1061.78</v>
      </c>
      <c r="L254" s="20">
        <f t="shared" si="178"/>
        <v>1305.5999999999999</v>
      </c>
      <c r="M254" s="119">
        <f t="shared" si="178"/>
        <v>1061.78</v>
      </c>
      <c r="N254" s="119">
        <f t="shared" si="178"/>
        <v>1061.78</v>
      </c>
      <c r="P254" s="129"/>
      <c r="Q254" s="130"/>
    </row>
    <row r="255" spans="1:17" s="51" customFormat="1" ht="15" x14ac:dyDescent="0.25">
      <c r="A255" s="48"/>
      <c r="B255" s="74">
        <v>37</v>
      </c>
      <c r="C255" s="75" t="s">
        <v>123</v>
      </c>
      <c r="D255" s="80">
        <f t="shared" ref="D255:L255" si="179">SUM(D256:D256)</f>
        <v>8000</v>
      </c>
      <c r="E255" s="80">
        <f t="shared" si="179"/>
        <v>10000</v>
      </c>
      <c r="F255" s="80">
        <f t="shared" si="179"/>
        <v>5888.7</v>
      </c>
      <c r="G255" s="80">
        <f t="shared" si="179"/>
        <v>781.56480191120841</v>
      </c>
      <c r="H255" s="80">
        <f t="shared" si="179"/>
        <v>8000</v>
      </c>
      <c r="I255" s="80">
        <f t="shared" si="179"/>
        <v>1061.7824673170085</v>
      </c>
      <c r="J255" s="80">
        <f t="shared" si="179"/>
        <v>8000</v>
      </c>
      <c r="K255" s="80">
        <f t="shared" si="179"/>
        <v>1061.78</v>
      </c>
      <c r="L255" s="80">
        <f t="shared" si="179"/>
        <v>1305.5999999999999</v>
      </c>
      <c r="M255" s="118">
        <v>1061.78</v>
      </c>
      <c r="N255" s="118">
        <f>M255</f>
        <v>1061.78</v>
      </c>
      <c r="P255" s="129"/>
      <c r="Q255" s="130"/>
    </row>
    <row r="256" spans="1:17" s="51" customFormat="1" hidden="1" x14ac:dyDescent="0.2">
      <c r="A256" s="48"/>
      <c r="B256" s="59">
        <v>372</v>
      </c>
      <c r="C256" s="60" t="s">
        <v>56</v>
      </c>
      <c r="D256" s="13">
        <v>8000</v>
      </c>
      <c r="E256" s="88">
        <v>10000</v>
      </c>
      <c r="F256" s="13">
        <v>5888.7</v>
      </c>
      <c r="G256" s="13">
        <f t="shared" ref="G256" si="180">F256/7.5345</f>
        <v>781.56480191120841</v>
      </c>
      <c r="H256" s="13">
        <v>8000</v>
      </c>
      <c r="I256" s="13">
        <f>H256/7.5345</f>
        <v>1061.7824673170085</v>
      </c>
      <c r="J256" s="34">
        <v>8000</v>
      </c>
      <c r="K256" s="34">
        <v>1061.78</v>
      </c>
      <c r="L256" s="34">
        <v>1305.5999999999999</v>
      </c>
      <c r="N256" s="78"/>
      <c r="P256" s="129"/>
      <c r="Q256" s="130"/>
    </row>
    <row r="257" spans="1:17" ht="15" hidden="1" x14ac:dyDescent="0.25">
      <c r="B257" s="61" t="s">
        <v>97</v>
      </c>
      <c r="C257" s="77" t="s">
        <v>193</v>
      </c>
      <c r="D257" s="33"/>
      <c r="E257" s="33"/>
      <c r="F257" s="33"/>
      <c r="G257" s="33"/>
      <c r="H257" s="33"/>
      <c r="I257" s="33"/>
      <c r="J257" s="33"/>
      <c r="K257" s="33"/>
      <c r="L257" s="33"/>
      <c r="Q257" s="130"/>
    </row>
    <row r="258" spans="1:17" hidden="1" x14ac:dyDescent="0.2">
      <c r="B258" s="61">
        <v>53080</v>
      </c>
      <c r="C258" s="77" t="s">
        <v>192</v>
      </c>
      <c r="D258" s="23"/>
      <c r="E258" s="23"/>
      <c r="F258" s="48"/>
      <c r="G258" s="48"/>
      <c r="H258" s="23"/>
      <c r="I258" s="23"/>
      <c r="J258" s="23"/>
      <c r="K258" s="23"/>
      <c r="L258" s="23"/>
      <c r="Q258" s="130"/>
    </row>
    <row r="259" spans="1:17" ht="15" hidden="1" x14ac:dyDescent="0.25">
      <c r="B259" s="55">
        <v>3</v>
      </c>
      <c r="C259" s="56" t="s">
        <v>5</v>
      </c>
      <c r="D259" s="20">
        <f t="shared" ref="D259:M259" si="181">D260</f>
        <v>0</v>
      </c>
      <c r="E259" s="20">
        <f t="shared" si="181"/>
        <v>2000</v>
      </c>
      <c r="F259" s="20">
        <f t="shared" si="181"/>
        <v>2000</v>
      </c>
      <c r="G259" s="20">
        <f t="shared" si="181"/>
        <v>265.44561682925212</v>
      </c>
      <c r="H259" s="20">
        <f t="shared" si="181"/>
        <v>0</v>
      </c>
      <c r="I259" s="20">
        <f t="shared" si="181"/>
        <v>0</v>
      </c>
      <c r="J259" s="20">
        <f t="shared" si="181"/>
        <v>0</v>
      </c>
      <c r="K259" s="20">
        <f t="shared" si="181"/>
        <v>0</v>
      </c>
      <c r="L259" s="133"/>
      <c r="M259" s="46">
        <f t="shared" si="181"/>
        <v>0</v>
      </c>
      <c r="N259" s="46">
        <f>M259</f>
        <v>0</v>
      </c>
      <c r="Q259" s="130"/>
    </row>
    <row r="260" spans="1:17" ht="15" hidden="1" x14ac:dyDescent="0.25">
      <c r="A260" s="54"/>
      <c r="B260" s="74">
        <v>32</v>
      </c>
      <c r="C260" s="75" t="s">
        <v>9</v>
      </c>
      <c r="D260" s="80">
        <f t="shared" ref="D260:K260" si="182">SUM(D261:D263)</f>
        <v>0</v>
      </c>
      <c r="E260" s="80">
        <f t="shared" si="182"/>
        <v>2000</v>
      </c>
      <c r="F260" s="80">
        <f t="shared" si="182"/>
        <v>2000</v>
      </c>
      <c r="G260" s="80">
        <f t="shared" si="182"/>
        <v>265.44561682925212</v>
      </c>
      <c r="H260" s="80">
        <f t="shared" si="182"/>
        <v>0</v>
      </c>
      <c r="I260" s="80">
        <f t="shared" si="182"/>
        <v>0</v>
      </c>
      <c r="J260" s="80">
        <f t="shared" ref="J260" si="183">SUM(J261:J263)</f>
        <v>0</v>
      </c>
      <c r="K260" s="80">
        <f t="shared" si="182"/>
        <v>0</v>
      </c>
      <c r="L260" s="33"/>
      <c r="M260" s="46">
        <f>D260</f>
        <v>0</v>
      </c>
      <c r="N260" s="46">
        <f>M260</f>
        <v>0</v>
      </c>
      <c r="Q260" s="130"/>
    </row>
    <row r="261" spans="1:17" hidden="1" x14ac:dyDescent="0.2">
      <c r="B261" s="72">
        <v>321</v>
      </c>
      <c r="C261" s="73" t="s">
        <v>11</v>
      </c>
      <c r="D261" s="13">
        <v>0</v>
      </c>
      <c r="E261" s="88">
        <v>500</v>
      </c>
      <c r="F261" s="13">
        <v>312</v>
      </c>
      <c r="G261" s="13">
        <f t="shared" ref="G261:G262" si="184">F261/7.5345</f>
        <v>41.409516225363326</v>
      </c>
      <c r="H261" s="13"/>
      <c r="I261" s="13"/>
      <c r="J261" s="13"/>
      <c r="K261" s="13"/>
      <c r="L261" s="23"/>
      <c r="Q261" s="130"/>
    </row>
    <row r="262" spans="1:17" hidden="1" x14ac:dyDescent="0.2">
      <c r="B262" s="72">
        <v>323</v>
      </c>
      <c r="C262" s="73" t="s">
        <v>12</v>
      </c>
      <c r="D262" s="13"/>
      <c r="E262" s="88"/>
      <c r="F262" s="13">
        <v>1688</v>
      </c>
      <c r="G262" s="13">
        <f t="shared" si="184"/>
        <v>224.03610060388877</v>
      </c>
      <c r="H262" s="13"/>
      <c r="I262" s="13"/>
      <c r="J262" s="13"/>
      <c r="K262" s="13"/>
      <c r="L262" s="23"/>
      <c r="Q262" s="130"/>
    </row>
    <row r="263" spans="1:17" hidden="1" x14ac:dyDescent="0.2">
      <c r="B263" s="72">
        <v>329</v>
      </c>
      <c r="C263" s="73" t="s">
        <v>51</v>
      </c>
      <c r="D263" s="13">
        <v>0</v>
      </c>
      <c r="E263" s="88">
        <v>1500</v>
      </c>
      <c r="F263" s="13"/>
      <c r="G263" s="13"/>
      <c r="H263" s="13"/>
      <c r="I263" s="13"/>
      <c r="J263" s="13"/>
      <c r="K263" s="13"/>
      <c r="L263" s="23"/>
      <c r="Q263" s="130"/>
    </row>
    <row r="264" spans="1:17" s="51" customFormat="1" ht="15" x14ac:dyDescent="0.25">
      <c r="B264" s="61" t="s">
        <v>127</v>
      </c>
      <c r="C264" s="77" t="s">
        <v>194</v>
      </c>
      <c r="D264" s="33"/>
      <c r="E264" s="33"/>
      <c r="F264" s="33"/>
      <c r="G264" s="33"/>
      <c r="H264" s="33"/>
      <c r="I264" s="33"/>
      <c r="J264" s="33"/>
      <c r="K264" s="33"/>
      <c r="L264" s="33"/>
      <c r="P264" s="129"/>
      <c r="Q264" s="130"/>
    </row>
    <row r="265" spans="1:17" s="51" customFormat="1" x14ac:dyDescent="0.2">
      <c r="B265" s="61">
        <v>55291</v>
      </c>
      <c r="C265" s="77" t="s">
        <v>173</v>
      </c>
      <c r="D265" s="23"/>
      <c r="E265" s="23"/>
      <c r="F265" s="23"/>
      <c r="G265" s="23"/>
      <c r="H265" s="23"/>
      <c r="I265" s="23"/>
      <c r="J265" s="23"/>
      <c r="K265" s="23"/>
      <c r="L265" s="23"/>
      <c r="P265" s="129"/>
      <c r="Q265" s="130"/>
    </row>
    <row r="266" spans="1:17" s="51" customFormat="1" ht="15" x14ac:dyDescent="0.25">
      <c r="A266" s="48"/>
      <c r="B266" s="55">
        <v>3</v>
      </c>
      <c r="C266" s="56" t="s">
        <v>5</v>
      </c>
      <c r="D266" s="20">
        <f t="shared" ref="D266:N266" si="185">D267</f>
        <v>15000</v>
      </c>
      <c r="E266" s="20">
        <f t="shared" si="185"/>
        <v>15000</v>
      </c>
      <c r="F266" s="20">
        <f t="shared" si="185"/>
        <v>0</v>
      </c>
      <c r="G266" s="20">
        <f t="shared" si="185"/>
        <v>0</v>
      </c>
      <c r="H266" s="20">
        <f t="shared" si="185"/>
        <v>15000</v>
      </c>
      <c r="I266" s="20">
        <f t="shared" si="185"/>
        <v>1990.8421262193906</v>
      </c>
      <c r="J266" s="20">
        <f t="shared" si="185"/>
        <v>15000</v>
      </c>
      <c r="K266" s="20">
        <f t="shared" si="185"/>
        <v>1990.84</v>
      </c>
      <c r="L266" s="20">
        <f t="shared" si="185"/>
        <v>0</v>
      </c>
      <c r="M266" s="119">
        <f t="shared" si="185"/>
        <v>1990.84</v>
      </c>
      <c r="N266" s="119">
        <f t="shared" si="185"/>
        <v>1990.84</v>
      </c>
      <c r="P266" s="129"/>
      <c r="Q266" s="130"/>
    </row>
    <row r="267" spans="1:17" s="51" customFormat="1" ht="15" x14ac:dyDescent="0.25">
      <c r="A267" s="48"/>
      <c r="B267" s="74">
        <v>37</v>
      </c>
      <c r="C267" s="75" t="s">
        <v>123</v>
      </c>
      <c r="D267" s="80">
        <f t="shared" ref="D267:L267" si="186">SUM(D268:D268)</f>
        <v>15000</v>
      </c>
      <c r="E267" s="80">
        <f t="shared" si="186"/>
        <v>15000</v>
      </c>
      <c r="F267" s="80">
        <f t="shared" si="186"/>
        <v>0</v>
      </c>
      <c r="G267" s="80">
        <f t="shared" si="186"/>
        <v>0</v>
      </c>
      <c r="H267" s="80">
        <f t="shared" si="186"/>
        <v>15000</v>
      </c>
      <c r="I267" s="80">
        <f t="shared" si="186"/>
        <v>1990.8421262193906</v>
      </c>
      <c r="J267" s="80">
        <f t="shared" si="186"/>
        <v>15000</v>
      </c>
      <c r="K267" s="80">
        <f t="shared" si="186"/>
        <v>1990.84</v>
      </c>
      <c r="L267" s="80">
        <f t="shared" si="186"/>
        <v>0</v>
      </c>
      <c r="M267" s="118">
        <v>1990.84</v>
      </c>
      <c r="N267" s="118">
        <f>M267</f>
        <v>1990.84</v>
      </c>
      <c r="P267" s="129"/>
      <c r="Q267" s="130"/>
    </row>
    <row r="268" spans="1:17" s="51" customFormat="1" x14ac:dyDescent="0.2">
      <c r="A268" s="48"/>
      <c r="B268" s="59">
        <v>372</v>
      </c>
      <c r="C268" s="60" t="s">
        <v>56</v>
      </c>
      <c r="D268" s="13">
        <v>15000</v>
      </c>
      <c r="E268" s="13">
        <v>15000</v>
      </c>
      <c r="F268" s="13">
        <v>0</v>
      </c>
      <c r="G268" s="13">
        <f t="shared" ref="G268" si="187">F268/7.5345</f>
        <v>0</v>
      </c>
      <c r="H268" s="13">
        <v>15000</v>
      </c>
      <c r="I268" s="13">
        <f>H268/7.5345</f>
        <v>1990.8421262193906</v>
      </c>
      <c r="J268" s="34">
        <v>15000</v>
      </c>
      <c r="K268" s="34">
        <v>1990.84</v>
      </c>
      <c r="L268" s="81"/>
      <c r="P268" s="129"/>
      <c r="Q268" s="130"/>
    </row>
    <row r="269" spans="1:17" s="51" customFormat="1" ht="15" hidden="1" x14ac:dyDescent="0.25">
      <c r="B269" s="61" t="s">
        <v>139</v>
      </c>
      <c r="C269" s="77" t="s">
        <v>195</v>
      </c>
      <c r="D269" s="33"/>
      <c r="E269" s="33"/>
      <c r="F269" s="33"/>
      <c r="G269" s="33"/>
      <c r="H269" s="33"/>
      <c r="I269" s="33"/>
      <c r="J269" s="33"/>
      <c r="K269" s="33"/>
      <c r="L269" s="33"/>
      <c r="P269" s="129"/>
      <c r="Q269" s="130"/>
    </row>
    <row r="270" spans="1:17" s="51" customFormat="1" hidden="1" x14ac:dyDescent="0.2">
      <c r="B270" s="61">
        <v>53082</v>
      </c>
      <c r="C270" s="77" t="s">
        <v>191</v>
      </c>
      <c r="D270" s="23"/>
      <c r="E270" s="23"/>
      <c r="F270" s="23"/>
      <c r="G270" s="23"/>
      <c r="H270" s="23"/>
      <c r="I270" s="23"/>
      <c r="J270" s="23"/>
      <c r="K270" s="23"/>
      <c r="L270" s="23"/>
      <c r="P270" s="129"/>
      <c r="Q270" s="130"/>
    </row>
    <row r="271" spans="1:17" s="51" customFormat="1" ht="15" hidden="1" x14ac:dyDescent="0.25">
      <c r="A271" s="48"/>
      <c r="B271" s="55">
        <v>3</v>
      </c>
      <c r="C271" s="56" t="s">
        <v>5</v>
      </c>
      <c r="D271" s="20">
        <f t="shared" ref="D271:M271" si="188">D272</f>
        <v>0</v>
      </c>
      <c r="E271" s="20">
        <f t="shared" si="188"/>
        <v>0</v>
      </c>
      <c r="F271" s="20">
        <f t="shared" si="188"/>
        <v>0</v>
      </c>
      <c r="G271" s="20">
        <f t="shared" si="188"/>
        <v>0</v>
      </c>
      <c r="H271" s="20">
        <f t="shared" si="188"/>
        <v>10000</v>
      </c>
      <c r="I271" s="20">
        <f t="shared" si="188"/>
        <v>1327.2280841462605</v>
      </c>
      <c r="J271" s="20">
        <f t="shared" si="188"/>
        <v>0</v>
      </c>
      <c r="K271" s="20">
        <f t="shared" si="188"/>
        <v>0</v>
      </c>
      <c r="L271" s="133"/>
      <c r="M271" s="46">
        <f t="shared" si="188"/>
        <v>0</v>
      </c>
      <c r="P271" s="129"/>
      <c r="Q271" s="130"/>
    </row>
    <row r="272" spans="1:17" s="51" customFormat="1" ht="15" hidden="1" x14ac:dyDescent="0.25">
      <c r="A272" s="48"/>
      <c r="B272" s="74">
        <v>32</v>
      </c>
      <c r="C272" s="75" t="s">
        <v>9</v>
      </c>
      <c r="D272" s="80">
        <f t="shared" ref="D272:I272" si="189">SUM(D273:D273)</f>
        <v>0</v>
      </c>
      <c r="E272" s="80">
        <f t="shared" si="189"/>
        <v>0</v>
      </c>
      <c r="F272" s="80">
        <f t="shared" si="189"/>
        <v>0</v>
      </c>
      <c r="G272" s="80">
        <f t="shared" si="189"/>
        <v>0</v>
      </c>
      <c r="H272" s="80">
        <f t="shared" si="189"/>
        <v>10000</v>
      </c>
      <c r="I272" s="80">
        <f t="shared" si="189"/>
        <v>1327.2280841462605</v>
      </c>
      <c r="J272" s="80">
        <v>0</v>
      </c>
      <c r="K272" s="80">
        <v>0</v>
      </c>
      <c r="L272" s="33"/>
      <c r="M272" s="46"/>
      <c r="P272" s="129"/>
      <c r="Q272" s="130"/>
    </row>
    <row r="273" spans="1:17" s="51" customFormat="1" hidden="1" x14ac:dyDescent="0.2">
      <c r="A273" s="48"/>
      <c r="B273" s="72">
        <v>329</v>
      </c>
      <c r="C273" s="73" t="s">
        <v>51</v>
      </c>
      <c r="D273" s="13">
        <v>0</v>
      </c>
      <c r="E273" s="88">
        <v>0</v>
      </c>
      <c r="F273" s="13">
        <v>0</v>
      </c>
      <c r="G273" s="13">
        <f t="shared" ref="G273" si="190">F273/7.5345</f>
        <v>0</v>
      </c>
      <c r="H273" s="13">
        <v>10000</v>
      </c>
      <c r="I273" s="13">
        <f>H273/7.5345</f>
        <v>1327.2280841462605</v>
      </c>
      <c r="J273" s="34">
        <v>0</v>
      </c>
      <c r="K273" s="34">
        <v>0</v>
      </c>
      <c r="L273" s="81"/>
      <c r="P273" s="129"/>
      <c r="Q273" s="130"/>
    </row>
    <row r="274" spans="1:17" ht="14.25" hidden="1" customHeight="1" x14ac:dyDescent="0.2">
      <c r="B274" s="61" t="s">
        <v>129</v>
      </c>
      <c r="C274" s="77" t="s">
        <v>196</v>
      </c>
      <c r="D274" s="23"/>
      <c r="E274" s="23"/>
      <c r="F274" s="23"/>
      <c r="G274" s="23"/>
      <c r="H274" s="23"/>
      <c r="I274" s="23"/>
      <c r="J274" s="23"/>
      <c r="K274" s="23"/>
      <c r="L274" s="23"/>
      <c r="Q274" s="130"/>
    </row>
    <row r="275" spans="1:17" ht="15" hidden="1" customHeight="1" x14ac:dyDescent="0.25">
      <c r="B275" s="61">
        <v>51200</v>
      </c>
      <c r="C275" s="77" t="s">
        <v>197</v>
      </c>
      <c r="D275" s="33"/>
      <c r="E275" s="33"/>
      <c r="F275" s="48"/>
      <c r="G275" s="48"/>
      <c r="H275" s="33"/>
      <c r="I275" s="33"/>
      <c r="J275" s="33"/>
      <c r="K275" s="33"/>
      <c r="L275" s="33"/>
      <c r="Q275" s="130"/>
    </row>
    <row r="276" spans="1:17" ht="15" hidden="1" customHeight="1" x14ac:dyDescent="0.25">
      <c r="B276" s="55">
        <v>3</v>
      </c>
      <c r="C276" s="56" t="s">
        <v>5</v>
      </c>
      <c r="D276" s="20">
        <f>D280</f>
        <v>130000</v>
      </c>
      <c r="E276" s="20">
        <f t="shared" ref="E276:K276" si="191">E277+E280+E284</f>
        <v>43384.71</v>
      </c>
      <c r="F276" s="20">
        <f t="shared" si="191"/>
        <v>9054.4500000000007</v>
      </c>
      <c r="G276" s="20">
        <f t="shared" si="191"/>
        <v>578.60110159930991</v>
      </c>
      <c r="H276" s="20">
        <f t="shared" si="191"/>
        <v>95825</v>
      </c>
      <c r="I276" s="20">
        <f t="shared" si="191"/>
        <v>23890.105514632691</v>
      </c>
      <c r="J276" s="20">
        <f t="shared" ref="J276" si="192">J277+J280+J284</f>
        <v>0</v>
      </c>
      <c r="K276" s="20">
        <f t="shared" si="191"/>
        <v>0</v>
      </c>
      <c r="L276" s="133"/>
      <c r="M276" s="46">
        <f>M277+M280</f>
        <v>0</v>
      </c>
      <c r="N276" s="46">
        <f>M276</f>
        <v>0</v>
      </c>
      <c r="Q276" s="130"/>
    </row>
    <row r="277" spans="1:17" ht="15" hidden="1" customHeight="1" x14ac:dyDescent="0.25">
      <c r="B277" s="74">
        <v>31</v>
      </c>
      <c r="C277" s="75" t="s">
        <v>6</v>
      </c>
      <c r="D277" s="80"/>
      <c r="E277" s="80">
        <f>SUM(E278:E279)</f>
        <v>17475</v>
      </c>
      <c r="F277" s="80">
        <f>SUM(F278:F279)</f>
        <v>6874.3</v>
      </c>
      <c r="G277" s="80">
        <f>SUM(G281:G282)</f>
        <v>289.24547083416286</v>
      </c>
      <c r="H277" s="80">
        <f>SUM(H278:H279)</f>
        <v>3825</v>
      </c>
      <c r="I277" s="80">
        <f>SUM(I281:I282)</f>
        <v>11679.607140487093</v>
      </c>
      <c r="J277" s="80">
        <f>SUM(J278:J279)</f>
        <v>0</v>
      </c>
      <c r="K277" s="80">
        <f>SUM(K278:K279)</f>
        <v>0</v>
      </c>
      <c r="L277" s="33"/>
      <c r="M277" s="46">
        <v>0</v>
      </c>
      <c r="N277" s="46">
        <v>0</v>
      </c>
      <c r="Q277" s="130"/>
    </row>
    <row r="278" spans="1:17" ht="14.25" hidden="1" customHeight="1" x14ac:dyDescent="0.2">
      <c r="B278" s="72">
        <v>311</v>
      </c>
      <c r="C278" s="73" t="s">
        <v>60</v>
      </c>
      <c r="D278" s="13"/>
      <c r="E278" s="88">
        <v>15000</v>
      </c>
      <c r="F278" s="13">
        <v>5900.68</v>
      </c>
      <c r="G278" s="13">
        <f t="shared" ref="G278:G285" si="193">F278/7.5345</f>
        <v>783.1548211560156</v>
      </c>
      <c r="H278" s="13">
        <v>3000</v>
      </c>
      <c r="I278" s="13">
        <f>H278/7.5345</f>
        <v>398.16842524387812</v>
      </c>
      <c r="J278" s="34">
        <v>0</v>
      </c>
      <c r="K278" s="34">
        <v>0</v>
      </c>
      <c r="L278" s="81"/>
      <c r="M278" s="49"/>
      <c r="N278" s="49"/>
      <c r="Q278" s="130"/>
    </row>
    <row r="279" spans="1:17" ht="14.25" hidden="1" customHeight="1" x14ac:dyDescent="0.2">
      <c r="B279" s="72">
        <v>313</v>
      </c>
      <c r="C279" s="73" t="s">
        <v>8</v>
      </c>
      <c r="D279" s="13"/>
      <c r="E279" s="88">
        <v>2475</v>
      </c>
      <c r="F279" s="13">
        <v>973.62</v>
      </c>
      <c r="G279" s="13">
        <f t="shared" si="193"/>
        <v>129.22158072864821</v>
      </c>
      <c r="H279" s="13">
        <v>825</v>
      </c>
      <c r="I279" s="13">
        <f>H279/7.5345</f>
        <v>109.49631694206649</v>
      </c>
      <c r="J279" s="34">
        <v>0</v>
      </c>
      <c r="K279" s="34">
        <v>0</v>
      </c>
      <c r="L279" s="81"/>
      <c r="M279" s="49"/>
      <c r="N279" s="49"/>
      <c r="Q279" s="130"/>
    </row>
    <row r="280" spans="1:17" ht="15" hidden="1" customHeight="1" x14ac:dyDescent="0.25">
      <c r="B280" s="74">
        <v>32</v>
      </c>
      <c r="C280" s="75" t="s">
        <v>9</v>
      </c>
      <c r="D280" s="80">
        <f>SUM(D281:D282)</f>
        <v>130000</v>
      </c>
      <c r="E280" s="80">
        <f t="shared" ref="E280:K280" si="194">SUM(E281:E283)</f>
        <v>25409.71</v>
      </c>
      <c r="F280" s="80">
        <f t="shared" si="194"/>
        <v>2179.3200000000002</v>
      </c>
      <c r="G280" s="80">
        <f t="shared" si="194"/>
        <v>289.24547083416286</v>
      </c>
      <c r="H280" s="80">
        <f t="shared" si="194"/>
        <v>91000</v>
      </c>
      <c r="I280" s="80">
        <f t="shared" si="194"/>
        <v>12077.775565730972</v>
      </c>
      <c r="J280" s="80">
        <f t="shared" ref="J280" si="195">SUM(J281:J283)</f>
        <v>0</v>
      </c>
      <c r="K280" s="80">
        <f t="shared" si="194"/>
        <v>0</v>
      </c>
      <c r="L280" s="33"/>
      <c r="M280" s="46">
        <v>0</v>
      </c>
      <c r="N280" s="46">
        <f>M280</f>
        <v>0</v>
      </c>
      <c r="Q280" s="130"/>
    </row>
    <row r="281" spans="1:17" ht="15" hidden="1" customHeight="1" x14ac:dyDescent="0.25">
      <c r="B281" s="72">
        <v>321</v>
      </c>
      <c r="C281" s="73" t="s">
        <v>10</v>
      </c>
      <c r="D281" s="13">
        <v>65000</v>
      </c>
      <c r="E281" s="88">
        <v>15000</v>
      </c>
      <c r="F281" s="13">
        <v>2179.3200000000002</v>
      </c>
      <c r="G281" s="13">
        <f t="shared" si="193"/>
        <v>289.24547083416286</v>
      </c>
      <c r="H281" s="13">
        <v>30000</v>
      </c>
      <c r="I281" s="13">
        <f>H281/7.5345</f>
        <v>3981.6842524387812</v>
      </c>
      <c r="J281" s="34">
        <v>0</v>
      </c>
      <c r="K281" s="34">
        <v>0</v>
      </c>
      <c r="L281" s="81"/>
      <c r="M281" s="46"/>
      <c r="N281" s="46"/>
      <c r="Q281" s="130"/>
    </row>
    <row r="282" spans="1:17" ht="14.25" hidden="1" customHeight="1" x14ac:dyDescent="0.2">
      <c r="A282" s="54"/>
      <c r="B282" s="72">
        <v>324</v>
      </c>
      <c r="C282" s="73" t="s">
        <v>105</v>
      </c>
      <c r="D282" s="13">
        <v>65000</v>
      </c>
      <c r="E282" s="88">
        <v>5000</v>
      </c>
      <c r="F282" s="13">
        <v>0</v>
      </c>
      <c r="G282" s="13">
        <f t="shared" si="193"/>
        <v>0</v>
      </c>
      <c r="H282" s="13">
        <v>58000</v>
      </c>
      <c r="I282" s="13">
        <f>H282/7.5345</f>
        <v>7697.9228880483106</v>
      </c>
      <c r="J282" s="34">
        <v>0</v>
      </c>
      <c r="K282" s="34">
        <v>0</v>
      </c>
      <c r="L282" s="81"/>
      <c r="Q282" s="130"/>
    </row>
    <row r="283" spans="1:17" ht="14.25" hidden="1" customHeight="1" x14ac:dyDescent="0.2">
      <c r="A283" s="54"/>
      <c r="B283" s="72">
        <v>329</v>
      </c>
      <c r="C283" s="73" t="s">
        <v>58</v>
      </c>
      <c r="D283" s="13"/>
      <c r="E283" s="88">
        <v>5409.71</v>
      </c>
      <c r="F283" s="13">
        <v>0</v>
      </c>
      <c r="G283" s="13">
        <f t="shared" si="193"/>
        <v>0</v>
      </c>
      <c r="H283" s="13">
        <v>3000</v>
      </c>
      <c r="I283" s="13">
        <f>H283/7.5345</f>
        <v>398.16842524387812</v>
      </c>
      <c r="J283" s="34">
        <v>0</v>
      </c>
      <c r="K283" s="34">
        <v>0</v>
      </c>
      <c r="L283" s="81"/>
      <c r="Q283" s="130"/>
    </row>
    <row r="284" spans="1:17" ht="15" hidden="1" customHeight="1" x14ac:dyDescent="0.25">
      <c r="A284" s="54"/>
      <c r="B284" s="57">
        <v>34</v>
      </c>
      <c r="C284" s="58" t="s">
        <v>52</v>
      </c>
      <c r="D284" s="82">
        <f t="shared" ref="D284:K284" si="196">D285</f>
        <v>0</v>
      </c>
      <c r="E284" s="82">
        <f t="shared" si="196"/>
        <v>500</v>
      </c>
      <c r="F284" s="82">
        <f t="shared" si="196"/>
        <v>0.83</v>
      </c>
      <c r="G284" s="82">
        <f t="shared" si="196"/>
        <v>0.11015993098413961</v>
      </c>
      <c r="H284" s="82">
        <f t="shared" si="196"/>
        <v>1000</v>
      </c>
      <c r="I284" s="82">
        <f t="shared" si="196"/>
        <v>132.72280841462606</v>
      </c>
      <c r="J284" s="82">
        <f t="shared" si="196"/>
        <v>0</v>
      </c>
      <c r="K284" s="82">
        <f t="shared" si="196"/>
        <v>0</v>
      </c>
      <c r="L284" s="84"/>
      <c r="Q284" s="130"/>
    </row>
    <row r="285" spans="1:17" ht="14.25" hidden="1" customHeight="1" x14ac:dyDescent="0.2">
      <c r="A285" s="54"/>
      <c r="B285" s="59">
        <v>343</v>
      </c>
      <c r="C285" s="60" t="s">
        <v>53</v>
      </c>
      <c r="D285" s="34"/>
      <c r="E285" s="87">
        <v>500</v>
      </c>
      <c r="F285" s="34">
        <v>0.83</v>
      </c>
      <c r="G285" s="13">
        <f t="shared" si="193"/>
        <v>0.11015993098413961</v>
      </c>
      <c r="H285" s="34">
        <v>1000</v>
      </c>
      <c r="I285" s="13">
        <f>H285/7.5345</f>
        <v>132.72280841462606</v>
      </c>
      <c r="J285" s="34">
        <v>0</v>
      </c>
      <c r="K285" s="34">
        <v>0</v>
      </c>
      <c r="L285" s="81"/>
      <c r="Q285" s="130"/>
    </row>
    <row r="286" spans="1:17" ht="15" hidden="1" customHeight="1" x14ac:dyDescent="0.25">
      <c r="B286" s="55">
        <v>4</v>
      </c>
      <c r="C286" s="56" t="s">
        <v>13</v>
      </c>
      <c r="D286" s="20" t="e">
        <f t="shared" ref="D286:K287" si="197">D287</f>
        <v>#REF!</v>
      </c>
      <c r="E286" s="20" t="e">
        <f t="shared" si="197"/>
        <v>#REF!</v>
      </c>
      <c r="F286" s="20"/>
      <c r="G286" s="20">
        <f t="shared" si="197"/>
        <v>0</v>
      </c>
      <c r="H286" s="20">
        <f t="shared" si="197"/>
        <v>12175</v>
      </c>
      <c r="I286" s="20">
        <f t="shared" si="197"/>
        <v>1615.9001924480722</v>
      </c>
      <c r="J286" s="20">
        <f t="shared" si="197"/>
        <v>0</v>
      </c>
      <c r="K286" s="20">
        <f t="shared" si="197"/>
        <v>0</v>
      </c>
      <c r="L286" s="133"/>
      <c r="Q286" s="130"/>
    </row>
    <row r="287" spans="1:17" ht="15" hidden="1" customHeight="1" x14ac:dyDescent="0.25">
      <c r="B287" s="74">
        <v>42</v>
      </c>
      <c r="C287" s="75" t="s">
        <v>36</v>
      </c>
      <c r="D287" s="80" t="e">
        <f>SUM(D288:D369)</f>
        <v>#REF!</v>
      </c>
      <c r="E287" s="80" t="e">
        <f>SUM(E288:E369)</f>
        <v>#REF!</v>
      </c>
      <c r="F287" s="80"/>
      <c r="G287" s="80">
        <f>G288</f>
        <v>0</v>
      </c>
      <c r="H287" s="80">
        <f t="shared" si="197"/>
        <v>12175</v>
      </c>
      <c r="I287" s="80">
        <f t="shared" si="197"/>
        <v>1615.9001924480722</v>
      </c>
      <c r="J287" s="80">
        <f t="shared" si="197"/>
        <v>0</v>
      </c>
      <c r="K287" s="80">
        <f t="shared" si="197"/>
        <v>0</v>
      </c>
      <c r="L287" s="33"/>
      <c r="Q287" s="130"/>
    </row>
    <row r="288" spans="1:17" ht="14.25" hidden="1" customHeight="1" x14ac:dyDescent="0.2">
      <c r="B288" s="72">
        <v>422</v>
      </c>
      <c r="C288" s="73" t="s">
        <v>80</v>
      </c>
      <c r="D288" s="13">
        <v>8100</v>
      </c>
      <c r="E288" s="88">
        <v>0</v>
      </c>
      <c r="F288" s="13"/>
      <c r="G288" s="13">
        <f t="shared" ref="G288" si="198">F288/7.5345</f>
        <v>0</v>
      </c>
      <c r="H288" s="13">
        <v>12175</v>
      </c>
      <c r="I288" s="13">
        <f>H288/7.5345</f>
        <v>1615.9001924480722</v>
      </c>
      <c r="J288" s="34">
        <v>0</v>
      </c>
      <c r="K288" s="34">
        <v>0</v>
      </c>
      <c r="L288" s="81"/>
      <c r="Q288" s="130"/>
    </row>
    <row r="289" spans="1:17" x14ac:dyDescent="0.2">
      <c r="B289" s="48" t="s">
        <v>91</v>
      </c>
      <c r="C289" s="65" t="s">
        <v>198</v>
      </c>
      <c r="D289" s="81"/>
      <c r="E289" s="81"/>
      <c r="F289" s="81"/>
      <c r="G289" s="81"/>
      <c r="H289" s="81"/>
      <c r="I289" s="81"/>
      <c r="J289" s="81"/>
      <c r="K289" s="81"/>
      <c r="L289" s="81"/>
      <c r="Q289" s="130"/>
    </row>
    <row r="290" spans="1:17" x14ac:dyDescent="0.2">
      <c r="B290" s="64">
        <v>11001</v>
      </c>
      <c r="C290" s="48" t="s">
        <v>169</v>
      </c>
      <c r="D290" s="81"/>
      <c r="E290" s="81"/>
      <c r="F290" s="81"/>
      <c r="G290" s="81"/>
      <c r="H290" s="81"/>
      <c r="I290" s="81"/>
      <c r="J290" s="81"/>
      <c r="K290" s="81"/>
      <c r="L290" s="81"/>
      <c r="Q290" s="130"/>
    </row>
    <row r="291" spans="1:17" ht="15" x14ac:dyDescent="0.25">
      <c r="B291" s="68">
        <v>3.4</v>
      </c>
      <c r="C291" s="69" t="s">
        <v>106</v>
      </c>
      <c r="D291" s="85">
        <f t="shared" ref="D291:N291" si="199">D292+D296</f>
        <v>7000</v>
      </c>
      <c r="E291" s="85">
        <f t="shared" ref="E291:G291" si="200">E292+E296</f>
        <v>505.06</v>
      </c>
      <c r="F291" s="85">
        <f t="shared" si="200"/>
        <v>505.06</v>
      </c>
      <c r="G291" s="85">
        <f t="shared" si="200"/>
        <v>930</v>
      </c>
      <c r="H291" s="85">
        <f t="shared" ref="H291" si="201">H292+H296</f>
        <v>7000</v>
      </c>
      <c r="I291" s="85">
        <f t="shared" ref="I291:K291" si="202">I292+I296</f>
        <v>930</v>
      </c>
      <c r="J291" s="85">
        <f t="shared" ref="J291" si="203">J292+J296</f>
        <v>7007.085</v>
      </c>
      <c r="K291" s="85">
        <f t="shared" si="202"/>
        <v>930</v>
      </c>
      <c r="L291" s="85">
        <f t="shared" ref="L291" si="204">L292+L296</f>
        <v>67.599999999999994</v>
      </c>
      <c r="M291" s="119">
        <f t="shared" si="199"/>
        <v>930</v>
      </c>
      <c r="N291" s="119">
        <f t="shared" si="199"/>
        <v>930</v>
      </c>
      <c r="Q291" s="130"/>
    </row>
    <row r="292" spans="1:17" ht="15" x14ac:dyDescent="0.25">
      <c r="A292" s="54"/>
      <c r="B292" s="55">
        <v>3</v>
      </c>
      <c r="C292" s="56" t="s">
        <v>5</v>
      </c>
      <c r="D292" s="20">
        <f t="shared" ref="D292:K292" si="205">D293</f>
        <v>3500</v>
      </c>
      <c r="E292" s="20">
        <f t="shared" si="205"/>
        <v>505.06</v>
      </c>
      <c r="F292" s="20">
        <f t="shared" si="205"/>
        <v>505.06</v>
      </c>
      <c r="G292" s="20">
        <f t="shared" si="205"/>
        <v>465.47</v>
      </c>
      <c r="H292" s="20">
        <f t="shared" si="205"/>
        <v>3500</v>
      </c>
      <c r="I292" s="20">
        <f t="shared" si="205"/>
        <v>465.47</v>
      </c>
      <c r="J292" s="20">
        <f t="shared" si="205"/>
        <v>3507.0837150000002</v>
      </c>
      <c r="K292" s="20">
        <f t="shared" si="205"/>
        <v>465.47</v>
      </c>
      <c r="L292" s="20">
        <f>L293</f>
        <v>67.599999999999994</v>
      </c>
      <c r="M292" s="119">
        <v>465.47</v>
      </c>
      <c r="N292" s="119">
        <f>M292</f>
        <v>465.47</v>
      </c>
      <c r="Q292" s="130"/>
    </row>
    <row r="293" spans="1:17" ht="15" x14ac:dyDescent="0.25">
      <c r="B293" s="57">
        <v>32</v>
      </c>
      <c r="C293" s="58" t="s">
        <v>9</v>
      </c>
      <c r="D293" s="82">
        <f t="shared" ref="D293:K293" si="206">D295</f>
        <v>3500</v>
      </c>
      <c r="E293" s="82">
        <f t="shared" si="206"/>
        <v>505.06</v>
      </c>
      <c r="F293" s="82">
        <f t="shared" si="206"/>
        <v>505.06</v>
      </c>
      <c r="G293" s="82">
        <f t="shared" si="206"/>
        <v>465.47</v>
      </c>
      <c r="H293" s="82">
        <f t="shared" si="206"/>
        <v>3500</v>
      </c>
      <c r="I293" s="82">
        <f t="shared" si="206"/>
        <v>465.47</v>
      </c>
      <c r="J293" s="82">
        <f t="shared" si="206"/>
        <v>3507.0837150000002</v>
      </c>
      <c r="K293" s="82">
        <f t="shared" si="206"/>
        <v>465.47</v>
      </c>
      <c r="L293" s="82">
        <f>SUM(L294:L295)</f>
        <v>67.599999999999994</v>
      </c>
      <c r="M293" s="118">
        <v>465.47</v>
      </c>
      <c r="N293" s="118">
        <f>M293</f>
        <v>465.47</v>
      </c>
      <c r="Q293" s="130"/>
    </row>
    <row r="294" spans="1:17" hidden="1" x14ac:dyDescent="0.2">
      <c r="B294" s="59">
        <v>321</v>
      </c>
      <c r="C294" s="60" t="s">
        <v>10</v>
      </c>
      <c r="D294" s="34"/>
      <c r="E294" s="34"/>
      <c r="F294" s="34"/>
      <c r="G294" s="34"/>
      <c r="H294" s="34"/>
      <c r="I294" s="34"/>
      <c r="J294" s="34"/>
      <c r="K294" s="34"/>
      <c r="L294" s="34">
        <v>67.599999999999994</v>
      </c>
      <c r="M294" s="120"/>
      <c r="N294" s="120"/>
      <c r="Q294" s="130"/>
    </row>
    <row r="295" spans="1:17" hidden="1" x14ac:dyDescent="0.2">
      <c r="B295" s="59">
        <v>329</v>
      </c>
      <c r="C295" s="60" t="s">
        <v>58</v>
      </c>
      <c r="D295" s="34">
        <v>3500</v>
      </c>
      <c r="E295" s="87">
        <v>505.06</v>
      </c>
      <c r="F295" s="34">
        <v>505.06</v>
      </c>
      <c r="G295" s="34">
        <v>465.47</v>
      </c>
      <c r="H295" s="34">
        <v>3500</v>
      </c>
      <c r="I295" s="34">
        <v>465.47</v>
      </c>
      <c r="J295" s="34">
        <f t="shared" ref="J295" si="207">K295*7.5345</f>
        <v>3507.0837150000002</v>
      </c>
      <c r="K295" s="34">
        <v>465.47</v>
      </c>
      <c r="L295" s="34"/>
      <c r="M295" s="60"/>
      <c r="N295" s="60"/>
      <c r="Q295" s="130"/>
    </row>
    <row r="296" spans="1:17" ht="15" x14ac:dyDescent="0.25">
      <c r="B296" s="55">
        <v>4</v>
      </c>
      <c r="C296" s="56" t="s">
        <v>13</v>
      </c>
      <c r="D296" s="20">
        <f t="shared" ref="D296:M296" si="208">D297</f>
        <v>3500</v>
      </c>
      <c r="E296" s="20">
        <f t="shared" si="208"/>
        <v>0</v>
      </c>
      <c r="F296" s="20">
        <f t="shared" si="208"/>
        <v>0</v>
      </c>
      <c r="G296" s="20">
        <f t="shared" si="208"/>
        <v>464.53</v>
      </c>
      <c r="H296" s="20">
        <f t="shared" si="208"/>
        <v>3500</v>
      </c>
      <c r="I296" s="20">
        <f t="shared" si="208"/>
        <v>464.53</v>
      </c>
      <c r="J296" s="20">
        <f t="shared" si="208"/>
        <v>3500.0012849999998</v>
      </c>
      <c r="K296" s="20">
        <f t="shared" si="208"/>
        <v>464.53</v>
      </c>
      <c r="L296" s="20">
        <f t="shared" si="208"/>
        <v>0</v>
      </c>
      <c r="M296" s="119">
        <f t="shared" si="208"/>
        <v>464.53</v>
      </c>
      <c r="N296" s="119">
        <f>M296</f>
        <v>464.53</v>
      </c>
      <c r="Q296" s="130"/>
    </row>
    <row r="297" spans="1:17" ht="15" x14ac:dyDescent="0.25">
      <c r="B297" s="74">
        <v>42</v>
      </c>
      <c r="C297" s="75" t="s">
        <v>36</v>
      </c>
      <c r="D297" s="80">
        <f t="shared" ref="D297:L297" si="209">D298</f>
        <v>3500</v>
      </c>
      <c r="E297" s="80">
        <f t="shared" si="209"/>
        <v>0</v>
      </c>
      <c r="F297" s="80">
        <f t="shared" si="209"/>
        <v>0</v>
      </c>
      <c r="G297" s="80">
        <f t="shared" si="209"/>
        <v>464.53</v>
      </c>
      <c r="H297" s="80">
        <f t="shared" si="209"/>
        <v>3500</v>
      </c>
      <c r="I297" s="80">
        <f t="shared" si="209"/>
        <v>464.53</v>
      </c>
      <c r="J297" s="80">
        <f t="shared" si="209"/>
        <v>3500.0012849999998</v>
      </c>
      <c r="K297" s="80">
        <f t="shared" si="209"/>
        <v>464.53</v>
      </c>
      <c r="L297" s="80">
        <f t="shared" si="209"/>
        <v>0</v>
      </c>
      <c r="M297" s="118">
        <v>464.53</v>
      </c>
      <c r="N297" s="118">
        <f>M297</f>
        <v>464.53</v>
      </c>
      <c r="Q297" s="130"/>
    </row>
    <row r="298" spans="1:17" hidden="1" x14ac:dyDescent="0.2">
      <c r="B298" s="72">
        <v>422</v>
      </c>
      <c r="C298" s="73" t="s">
        <v>80</v>
      </c>
      <c r="D298" s="13">
        <v>3500</v>
      </c>
      <c r="E298" s="88">
        <v>0</v>
      </c>
      <c r="F298" s="13">
        <v>0</v>
      </c>
      <c r="G298" s="34">
        <v>464.53</v>
      </c>
      <c r="H298" s="13">
        <v>3500</v>
      </c>
      <c r="I298" s="34">
        <v>464.53</v>
      </c>
      <c r="J298" s="34">
        <f t="shared" ref="J298" si="210">K298*7.5345</f>
        <v>3500.0012849999998</v>
      </c>
      <c r="K298" s="34">
        <v>464.53</v>
      </c>
      <c r="L298" s="81"/>
      <c r="Q298" s="130"/>
    </row>
    <row r="299" spans="1:17" x14ac:dyDescent="0.2">
      <c r="B299" s="48" t="s">
        <v>79</v>
      </c>
      <c r="C299" s="77" t="s">
        <v>199</v>
      </c>
      <c r="D299" s="23"/>
      <c r="E299" s="93"/>
      <c r="F299" s="23"/>
      <c r="G299" s="81"/>
      <c r="H299" s="23"/>
      <c r="I299" s="81"/>
      <c r="J299" s="81"/>
      <c r="K299" s="81"/>
      <c r="L299" s="81"/>
      <c r="Q299" s="130"/>
    </row>
    <row r="300" spans="1:17" x14ac:dyDescent="0.2">
      <c r="B300" s="61">
        <v>53060</v>
      </c>
      <c r="C300" s="77" t="s">
        <v>202</v>
      </c>
      <c r="D300" s="23"/>
      <c r="E300" s="23"/>
      <c r="F300" s="23"/>
      <c r="G300" s="23"/>
      <c r="H300" s="23"/>
      <c r="I300" s="23"/>
      <c r="J300" s="23"/>
      <c r="K300" s="23"/>
      <c r="L300" s="23"/>
      <c r="Q300" s="130"/>
    </row>
    <row r="301" spans="1:17" ht="15" x14ac:dyDescent="0.25">
      <c r="A301" s="54"/>
      <c r="B301" s="55">
        <v>3</v>
      </c>
      <c r="C301" s="56" t="s">
        <v>5</v>
      </c>
      <c r="D301" s="20">
        <f t="shared" ref="D301:M301" si="211">D302</f>
        <v>0</v>
      </c>
      <c r="E301" s="20">
        <f t="shared" si="211"/>
        <v>5000</v>
      </c>
      <c r="F301" s="20">
        <f t="shared" si="211"/>
        <v>5511.44</v>
      </c>
      <c r="G301" s="20">
        <f t="shared" si="211"/>
        <v>731.4937952087065</v>
      </c>
      <c r="H301" s="20">
        <f t="shared" si="211"/>
        <v>21000</v>
      </c>
      <c r="I301" s="20">
        <f t="shared" si="211"/>
        <v>2787.1789767071468</v>
      </c>
      <c r="J301" s="20">
        <f t="shared" si="211"/>
        <v>13465.507710000002</v>
      </c>
      <c r="K301" s="20">
        <f t="shared" si="211"/>
        <v>1787.18</v>
      </c>
      <c r="L301" s="20">
        <f t="shared" si="211"/>
        <v>1569.31</v>
      </c>
      <c r="M301" s="119">
        <f t="shared" si="211"/>
        <v>1787.18</v>
      </c>
      <c r="N301" s="119">
        <f>M301</f>
        <v>1787.18</v>
      </c>
      <c r="Q301" s="130"/>
    </row>
    <row r="302" spans="1:17" ht="15" x14ac:dyDescent="0.25">
      <c r="B302" s="74">
        <v>32</v>
      </c>
      <c r="C302" s="75" t="s">
        <v>9</v>
      </c>
      <c r="D302" s="80">
        <f t="shared" ref="D302:L302" si="212">D303</f>
        <v>0</v>
      </c>
      <c r="E302" s="80">
        <f t="shared" si="212"/>
        <v>5000</v>
      </c>
      <c r="F302" s="80">
        <f t="shared" si="212"/>
        <v>5511.44</v>
      </c>
      <c r="G302" s="80">
        <f t="shared" si="212"/>
        <v>731.4937952087065</v>
      </c>
      <c r="H302" s="80">
        <f t="shared" si="212"/>
        <v>21000</v>
      </c>
      <c r="I302" s="80">
        <f t="shared" si="212"/>
        <v>2787.1789767071468</v>
      </c>
      <c r="J302" s="80">
        <f t="shared" si="212"/>
        <v>13465.507710000002</v>
      </c>
      <c r="K302" s="80">
        <f t="shared" si="212"/>
        <v>1787.18</v>
      </c>
      <c r="L302" s="80">
        <f t="shared" si="212"/>
        <v>1569.31</v>
      </c>
      <c r="M302" s="118">
        <v>1787.18</v>
      </c>
      <c r="N302" s="118">
        <f>M302</f>
        <v>1787.18</v>
      </c>
      <c r="Q302" s="130"/>
    </row>
    <row r="303" spans="1:17" ht="15" hidden="1" x14ac:dyDescent="0.25">
      <c r="B303" s="72">
        <v>322</v>
      </c>
      <c r="C303" s="73" t="s">
        <v>11</v>
      </c>
      <c r="D303" s="13">
        <v>0</v>
      </c>
      <c r="E303" s="88">
        <v>5000</v>
      </c>
      <c r="F303" s="13">
        <v>5511.44</v>
      </c>
      <c r="G303" s="13">
        <f t="shared" ref="G303" si="213">F303/7.5345</f>
        <v>731.4937952087065</v>
      </c>
      <c r="H303" s="13">
        <v>21000</v>
      </c>
      <c r="I303" s="13">
        <f>H303/7.5345</f>
        <v>2787.1789767071468</v>
      </c>
      <c r="J303" s="34">
        <f t="shared" ref="J303" si="214">K303*7.5345</f>
        <v>13465.507710000002</v>
      </c>
      <c r="K303" s="34">
        <v>1787.18</v>
      </c>
      <c r="L303" s="34">
        <v>1569.31</v>
      </c>
      <c r="M303" s="46"/>
      <c r="Q303" s="130"/>
    </row>
    <row r="304" spans="1:17" ht="15" x14ac:dyDescent="0.25">
      <c r="B304" s="76"/>
      <c r="C304" s="77"/>
      <c r="D304" s="23"/>
      <c r="E304" s="93"/>
      <c r="F304" s="23"/>
      <c r="G304" s="23"/>
      <c r="H304" s="23"/>
      <c r="I304" s="23"/>
      <c r="J304" s="81"/>
      <c r="K304" s="81"/>
      <c r="L304" s="81"/>
      <c r="M304" s="46"/>
      <c r="Q304" s="130"/>
    </row>
    <row r="305" spans="1:17" s="50" customFormat="1" ht="15" x14ac:dyDescent="0.25">
      <c r="B305" s="70">
        <v>2302</v>
      </c>
      <c r="C305" s="71" t="s">
        <v>170</v>
      </c>
      <c r="D305" s="33"/>
      <c r="E305" s="91"/>
      <c r="F305" s="33"/>
      <c r="G305" s="33"/>
      <c r="H305" s="33"/>
      <c r="I305" s="33"/>
      <c r="J305" s="33"/>
      <c r="K305" s="33"/>
      <c r="L305" s="33"/>
      <c r="M305" s="46"/>
      <c r="P305" s="129"/>
      <c r="Q305" s="130"/>
    </row>
    <row r="306" spans="1:17" ht="15" x14ac:dyDescent="0.25">
      <c r="B306" s="61" t="s">
        <v>145</v>
      </c>
      <c r="C306" s="77" t="s">
        <v>200</v>
      </c>
      <c r="D306" s="23"/>
      <c r="E306" s="93"/>
      <c r="F306" s="23"/>
      <c r="G306" s="23"/>
      <c r="H306" s="23"/>
      <c r="I306" s="23"/>
      <c r="J306" s="23"/>
      <c r="K306" s="23"/>
      <c r="L306" s="23"/>
      <c r="M306" s="46"/>
      <c r="Q306" s="130"/>
    </row>
    <row r="307" spans="1:17" ht="15" x14ac:dyDescent="0.25">
      <c r="B307" s="61">
        <v>11001</v>
      </c>
      <c r="C307" s="48" t="s">
        <v>169</v>
      </c>
      <c r="D307" s="23"/>
      <c r="E307" s="93"/>
      <c r="F307" s="48"/>
      <c r="G307" s="48"/>
      <c r="H307" s="23"/>
      <c r="I307" s="23"/>
      <c r="J307" s="23"/>
      <c r="K307" s="23"/>
      <c r="L307" s="23"/>
      <c r="M307" s="46"/>
      <c r="Q307" s="130"/>
    </row>
    <row r="308" spans="1:17" ht="15" x14ac:dyDescent="0.25">
      <c r="B308" s="55">
        <v>3</v>
      </c>
      <c r="C308" s="56" t="s">
        <v>5</v>
      </c>
      <c r="D308" s="20" t="e">
        <f>D309+#REF!</f>
        <v>#REF!</v>
      </c>
      <c r="E308" s="20" t="e">
        <f>E309+#REF!</f>
        <v>#REF!</v>
      </c>
      <c r="F308" s="20">
        <f t="shared" ref="F308:N308" si="215">F309</f>
        <v>0</v>
      </c>
      <c r="G308" s="20">
        <f t="shared" si="215"/>
        <v>0</v>
      </c>
      <c r="H308" s="20">
        <f t="shared" si="215"/>
        <v>5400</v>
      </c>
      <c r="I308" s="20">
        <f t="shared" si="215"/>
        <v>716.70316543898059</v>
      </c>
      <c r="J308" s="20">
        <f t="shared" si="215"/>
        <v>16003.278000000002</v>
      </c>
      <c r="K308" s="20">
        <f t="shared" si="215"/>
        <v>2124</v>
      </c>
      <c r="L308" s="20">
        <f>L312+L309</f>
        <v>699.19</v>
      </c>
      <c r="M308" s="119">
        <f t="shared" si="215"/>
        <v>0</v>
      </c>
      <c r="N308" s="119">
        <f t="shared" si="215"/>
        <v>0</v>
      </c>
      <c r="Q308" s="130"/>
    </row>
    <row r="309" spans="1:17" ht="15" x14ac:dyDescent="0.25">
      <c r="B309" s="74">
        <v>31</v>
      </c>
      <c r="C309" s="75" t="s">
        <v>6</v>
      </c>
      <c r="D309" s="80">
        <f t="shared" ref="D309:K309" si="216">SUM(D310:D311)</f>
        <v>1200</v>
      </c>
      <c r="E309" s="80">
        <f t="shared" si="216"/>
        <v>1200</v>
      </c>
      <c r="F309" s="80">
        <f t="shared" si="216"/>
        <v>0</v>
      </c>
      <c r="G309" s="80">
        <f t="shared" si="216"/>
        <v>0</v>
      </c>
      <c r="H309" s="80">
        <f t="shared" si="216"/>
        <v>5400</v>
      </c>
      <c r="I309" s="80">
        <f t="shared" si="216"/>
        <v>716.70316543898059</v>
      </c>
      <c r="J309" s="80">
        <f t="shared" ref="J309" si="217">SUM(J310:J311)</f>
        <v>16003.278000000002</v>
      </c>
      <c r="K309" s="80">
        <f t="shared" si="216"/>
        <v>2124</v>
      </c>
      <c r="L309" s="80">
        <f t="shared" ref="L309" si="218">SUM(L310:L311)</f>
        <v>0</v>
      </c>
      <c r="M309" s="118"/>
      <c r="N309" s="118"/>
      <c r="Q309" s="130"/>
    </row>
    <row r="310" spans="1:17" hidden="1" x14ac:dyDescent="0.2">
      <c r="B310" s="72">
        <v>311</v>
      </c>
      <c r="C310" s="73" t="s">
        <v>7</v>
      </c>
      <c r="D310" s="13">
        <v>1030.04</v>
      </c>
      <c r="E310" s="13">
        <v>1030.04</v>
      </c>
      <c r="F310" s="13"/>
      <c r="G310" s="13">
        <f t="shared" ref="G310:G311" si="219">F310/7.5345</f>
        <v>0</v>
      </c>
      <c r="H310" s="13">
        <v>4635.1899999999996</v>
      </c>
      <c r="I310" s="13">
        <f>H310/7.5345</f>
        <v>615.19543433539047</v>
      </c>
      <c r="J310" s="34">
        <f t="shared" ref="J310:J311" si="220">K310*7.5345</f>
        <v>13736.749710000002</v>
      </c>
      <c r="K310" s="34">
        <v>1823.18</v>
      </c>
      <c r="L310" s="34"/>
      <c r="M310" s="51"/>
      <c r="N310" s="78"/>
      <c r="Q310" s="130"/>
    </row>
    <row r="311" spans="1:17" hidden="1" x14ac:dyDescent="0.2">
      <c r="B311" s="72">
        <v>313</v>
      </c>
      <c r="C311" s="73" t="s">
        <v>8</v>
      </c>
      <c r="D311" s="13">
        <v>169.96</v>
      </c>
      <c r="E311" s="13">
        <v>169.96</v>
      </c>
      <c r="F311" s="13"/>
      <c r="G311" s="13">
        <f t="shared" si="219"/>
        <v>0</v>
      </c>
      <c r="H311" s="13">
        <v>764.81</v>
      </c>
      <c r="I311" s="13">
        <f>H311/7.5345</f>
        <v>101.50773110359015</v>
      </c>
      <c r="J311" s="34">
        <f t="shared" si="220"/>
        <v>2266.5282900000002</v>
      </c>
      <c r="K311" s="34">
        <v>300.82</v>
      </c>
      <c r="L311" s="34"/>
      <c r="M311" s="51"/>
      <c r="N311" s="78"/>
      <c r="Q311" s="130"/>
    </row>
    <row r="312" spans="1:17" ht="15" x14ac:dyDescent="0.25">
      <c r="B312" s="57">
        <v>32</v>
      </c>
      <c r="C312" s="58" t="s">
        <v>9</v>
      </c>
      <c r="D312" s="82">
        <f>SUM(D314:D314)</f>
        <v>0</v>
      </c>
      <c r="E312" s="82">
        <f t="shared" ref="E312:J312" si="221">SUM(E313:E313)</f>
        <v>82272.38</v>
      </c>
      <c r="F312" s="82">
        <f t="shared" si="221"/>
        <v>0</v>
      </c>
      <c r="G312" s="82">
        <f t="shared" si="221"/>
        <v>0</v>
      </c>
      <c r="H312" s="82">
        <f t="shared" si="221"/>
        <v>0</v>
      </c>
      <c r="I312" s="82">
        <f t="shared" si="221"/>
        <v>0</v>
      </c>
      <c r="J312" s="82">
        <f t="shared" si="221"/>
        <v>0</v>
      </c>
      <c r="K312" s="82">
        <f>SUM(K313)</f>
        <v>0</v>
      </c>
      <c r="L312" s="82">
        <f>SUM(L313)</f>
        <v>699.19</v>
      </c>
      <c r="M312" s="51"/>
      <c r="N312" s="78"/>
      <c r="Q312" s="130"/>
    </row>
    <row r="313" spans="1:17" hidden="1" x14ac:dyDescent="0.2">
      <c r="B313" s="59">
        <v>323</v>
      </c>
      <c r="C313" s="60" t="s">
        <v>12</v>
      </c>
      <c r="D313" s="34"/>
      <c r="E313" s="34">
        <v>82272.38</v>
      </c>
      <c r="F313" s="34"/>
      <c r="G313" s="34"/>
      <c r="H313" s="34"/>
      <c r="I313" s="34"/>
      <c r="J313" s="34"/>
      <c r="K313" s="34"/>
      <c r="L313" s="34">
        <v>699.19</v>
      </c>
      <c r="M313" s="51"/>
      <c r="N313" s="78"/>
      <c r="Q313" s="130"/>
    </row>
    <row r="314" spans="1:17" ht="15" x14ac:dyDescent="0.25">
      <c r="B314" s="48" t="s">
        <v>131</v>
      </c>
      <c r="C314" s="77" t="s">
        <v>201</v>
      </c>
      <c r="D314" s="33"/>
      <c r="E314" s="33"/>
      <c r="F314" s="33"/>
      <c r="G314" s="33"/>
      <c r="H314" s="33"/>
      <c r="I314" s="33"/>
      <c r="J314" s="33"/>
      <c r="K314" s="33"/>
      <c r="L314" s="33"/>
      <c r="Q314" s="130"/>
    </row>
    <row r="315" spans="1:17" x14ac:dyDescent="0.2">
      <c r="B315" s="61">
        <v>53060</v>
      </c>
      <c r="C315" s="77" t="s">
        <v>202</v>
      </c>
      <c r="D315" s="23"/>
      <c r="E315" s="23"/>
      <c r="F315" s="48"/>
      <c r="G315" s="48"/>
      <c r="H315" s="23"/>
      <c r="I315" s="23"/>
      <c r="J315" s="23"/>
      <c r="K315" s="23"/>
      <c r="L315" s="23"/>
      <c r="Q315" s="130"/>
    </row>
    <row r="316" spans="1:17" ht="15" x14ac:dyDescent="0.25">
      <c r="B316" s="55">
        <v>3</v>
      </c>
      <c r="C316" s="56" t="s">
        <v>5</v>
      </c>
      <c r="D316" s="20">
        <f t="shared" ref="D316:N316" si="222">D317</f>
        <v>1404</v>
      </c>
      <c r="E316" s="20">
        <f t="shared" si="222"/>
        <v>945</v>
      </c>
      <c r="F316" s="20">
        <f t="shared" si="222"/>
        <v>945</v>
      </c>
      <c r="G316" s="20">
        <f t="shared" si="222"/>
        <v>125.42305395182161</v>
      </c>
      <c r="H316" s="20">
        <f t="shared" si="222"/>
        <v>1404</v>
      </c>
      <c r="I316" s="20">
        <f t="shared" si="222"/>
        <v>186.34282301413498</v>
      </c>
      <c r="J316" s="20">
        <f t="shared" si="222"/>
        <v>1404</v>
      </c>
      <c r="K316" s="20">
        <f t="shared" si="222"/>
        <v>186.34282301413498</v>
      </c>
      <c r="L316" s="20">
        <f t="shared" si="222"/>
        <v>0</v>
      </c>
      <c r="M316" s="119">
        <f t="shared" si="222"/>
        <v>186.34</v>
      </c>
      <c r="N316" s="119">
        <f t="shared" si="222"/>
        <v>186.34</v>
      </c>
      <c r="Q316" s="130"/>
    </row>
    <row r="317" spans="1:17" ht="15" x14ac:dyDescent="0.25">
      <c r="A317" s="54"/>
      <c r="B317" s="74">
        <v>37</v>
      </c>
      <c r="C317" s="75" t="s">
        <v>123</v>
      </c>
      <c r="D317" s="80">
        <f t="shared" ref="D317:L317" si="223">SUM(D318)</f>
        <v>1404</v>
      </c>
      <c r="E317" s="80">
        <f t="shared" si="223"/>
        <v>945</v>
      </c>
      <c r="F317" s="80">
        <f t="shared" si="223"/>
        <v>945</v>
      </c>
      <c r="G317" s="80">
        <f t="shared" si="223"/>
        <v>125.42305395182161</v>
      </c>
      <c r="H317" s="80">
        <f t="shared" si="223"/>
        <v>1404</v>
      </c>
      <c r="I317" s="80">
        <f t="shared" si="223"/>
        <v>186.34282301413498</v>
      </c>
      <c r="J317" s="80">
        <f t="shared" si="223"/>
        <v>1404</v>
      </c>
      <c r="K317" s="80">
        <f t="shared" si="223"/>
        <v>186.34282301413498</v>
      </c>
      <c r="L317" s="80">
        <f t="shared" si="223"/>
        <v>0</v>
      </c>
      <c r="M317" s="118">
        <v>186.34</v>
      </c>
      <c r="N317" s="118">
        <f>M317</f>
        <v>186.34</v>
      </c>
      <c r="Q317" s="130"/>
    </row>
    <row r="318" spans="1:17" hidden="1" x14ac:dyDescent="0.2">
      <c r="B318" s="72">
        <v>372</v>
      </c>
      <c r="C318" s="60" t="s">
        <v>56</v>
      </c>
      <c r="D318" s="13">
        <v>1404</v>
      </c>
      <c r="E318" s="88">
        <v>945</v>
      </c>
      <c r="F318" s="13">
        <v>945</v>
      </c>
      <c r="G318" s="13">
        <f>F318/7.5345</f>
        <v>125.42305395182161</v>
      </c>
      <c r="H318" s="13">
        <v>1404</v>
      </c>
      <c r="I318" s="13">
        <f>H318/7.5345</f>
        <v>186.34282301413498</v>
      </c>
      <c r="J318" s="34">
        <v>1404</v>
      </c>
      <c r="K318" s="34">
        <f>J318/7.5345</f>
        <v>186.34282301413498</v>
      </c>
      <c r="L318" s="81"/>
      <c r="Q318" s="130"/>
    </row>
    <row r="319" spans="1:17" s="4" customFormat="1" ht="15" x14ac:dyDescent="0.25">
      <c r="B319" s="5" t="s">
        <v>226</v>
      </c>
      <c r="C319" s="92" t="s">
        <v>227</v>
      </c>
      <c r="D319" s="33"/>
      <c r="E319" s="33"/>
      <c r="F319" s="33"/>
      <c r="G319" s="33"/>
      <c r="H319" s="33"/>
      <c r="I319" s="33"/>
      <c r="J319" s="84"/>
      <c r="K319" s="33"/>
      <c r="L319" s="33"/>
      <c r="M319" s="84"/>
      <c r="N319" s="84"/>
      <c r="P319" s="103"/>
      <c r="Q319" s="137"/>
    </row>
    <row r="320" spans="1:17" s="4" customFormat="1" ht="15" x14ac:dyDescent="0.25">
      <c r="B320" s="5">
        <v>53082</v>
      </c>
      <c r="C320" s="4" t="s">
        <v>161</v>
      </c>
      <c r="D320" s="33"/>
      <c r="E320" s="33"/>
      <c r="F320" s="33"/>
      <c r="G320" s="33"/>
      <c r="H320" s="33"/>
      <c r="I320" s="33"/>
      <c r="J320" s="84"/>
      <c r="K320" s="33"/>
      <c r="L320" s="33"/>
      <c r="M320" s="84"/>
      <c r="N320" s="84"/>
      <c r="P320" s="103"/>
      <c r="Q320" s="137"/>
    </row>
    <row r="321" spans="2:17" s="4" customFormat="1" ht="15" x14ac:dyDescent="0.25">
      <c r="B321" s="18">
        <v>3</v>
      </c>
      <c r="C321" s="19" t="s">
        <v>5</v>
      </c>
      <c r="D321" s="33"/>
      <c r="E321" s="33"/>
      <c r="F321" s="33"/>
      <c r="G321" s="33"/>
      <c r="H321" s="33"/>
      <c r="I321" s="33"/>
      <c r="J321" s="84"/>
      <c r="K321" s="20">
        <f t="shared" ref="K321:M321" si="224">K322</f>
        <v>0</v>
      </c>
      <c r="L321" s="20">
        <f t="shared" si="224"/>
        <v>31513.02</v>
      </c>
      <c r="M321" s="20">
        <f t="shared" si="224"/>
        <v>0</v>
      </c>
      <c r="N321" s="20">
        <f>M321</f>
        <v>0</v>
      </c>
      <c r="P321" s="103"/>
      <c r="Q321" s="137"/>
    </row>
    <row r="322" spans="2:17" s="4" customFormat="1" ht="15" x14ac:dyDescent="0.25">
      <c r="B322" s="138">
        <v>32</v>
      </c>
      <c r="C322" s="139" t="s">
        <v>9</v>
      </c>
      <c r="D322" s="33"/>
      <c r="E322" s="33"/>
      <c r="F322" s="33"/>
      <c r="G322" s="33"/>
      <c r="H322" s="33"/>
      <c r="I322" s="33"/>
      <c r="J322" s="84"/>
      <c r="K322" s="80"/>
      <c r="L322" s="80">
        <v>31513.02</v>
      </c>
      <c r="M322" s="82">
        <v>0</v>
      </c>
      <c r="N322" s="82">
        <f>M322</f>
        <v>0</v>
      </c>
      <c r="P322" s="103"/>
      <c r="Q322" s="137"/>
    </row>
    <row r="323" spans="2:17" x14ac:dyDescent="0.2">
      <c r="B323" s="66"/>
      <c r="C323" s="67"/>
      <c r="D323" s="83"/>
      <c r="E323" s="83"/>
      <c r="F323" s="83"/>
      <c r="G323" s="83"/>
      <c r="H323" s="83"/>
      <c r="I323" s="83"/>
      <c r="J323" s="83"/>
      <c r="K323" s="83"/>
      <c r="L323" s="81"/>
      <c r="Q323" s="130"/>
    </row>
    <row r="324" spans="2:17" ht="15" x14ac:dyDescent="0.25">
      <c r="B324" s="110">
        <v>2401</v>
      </c>
      <c r="C324" s="50" t="s">
        <v>100</v>
      </c>
      <c r="D324" s="6"/>
      <c r="E324" s="6"/>
      <c r="F324" s="6"/>
      <c r="G324" s="6"/>
      <c r="H324" s="6"/>
      <c r="I324" s="6"/>
      <c r="J324" s="6"/>
      <c r="K324" s="6"/>
      <c r="L324" s="6"/>
      <c r="Q324" s="130"/>
    </row>
    <row r="325" spans="2:17" x14ac:dyDescent="0.2">
      <c r="B325" s="48" t="s">
        <v>101</v>
      </c>
      <c r="C325" s="48" t="s">
        <v>102</v>
      </c>
      <c r="D325" s="6"/>
      <c r="E325" s="6"/>
      <c r="F325" s="6"/>
      <c r="G325" s="6"/>
      <c r="H325" s="6"/>
      <c r="I325" s="6"/>
      <c r="J325" s="6"/>
      <c r="K325" s="6"/>
      <c r="L325" s="6"/>
      <c r="Q325" s="130"/>
    </row>
    <row r="326" spans="2:17" x14ac:dyDescent="0.2">
      <c r="B326" s="61">
        <v>11001</v>
      </c>
      <c r="C326" s="48" t="s">
        <v>169</v>
      </c>
      <c r="D326" s="6"/>
      <c r="E326" s="6"/>
      <c r="F326" s="6"/>
      <c r="G326" s="6"/>
      <c r="H326" s="6"/>
      <c r="I326" s="6"/>
      <c r="J326" s="6"/>
      <c r="K326" s="6"/>
      <c r="L326" s="6"/>
      <c r="Q326" s="130"/>
    </row>
    <row r="327" spans="2:17" ht="15" x14ac:dyDescent="0.25">
      <c r="B327" s="55">
        <v>3</v>
      </c>
      <c r="C327" s="56" t="s">
        <v>5</v>
      </c>
      <c r="D327" s="20">
        <f t="shared" ref="D327:L327" si="225">D328</f>
        <v>0</v>
      </c>
      <c r="E327" s="20">
        <f t="shared" si="225"/>
        <v>85862.38</v>
      </c>
      <c r="F327" s="20">
        <f t="shared" si="225"/>
        <v>0</v>
      </c>
      <c r="G327" s="20">
        <f t="shared" si="225"/>
        <v>0</v>
      </c>
      <c r="H327" s="20">
        <f t="shared" si="225"/>
        <v>0</v>
      </c>
      <c r="I327" s="20">
        <f t="shared" si="225"/>
        <v>0</v>
      </c>
      <c r="J327" s="20">
        <f t="shared" si="225"/>
        <v>0</v>
      </c>
      <c r="K327" s="20">
        <f t="shared" si="225"/>
        <v>0</v>
      </c>
      <c r="L327" s="20">
        <f t="shared" si="225"/>
        <v>3368.74</v>
      </c>
      <c r="Q327" s="130"/>
    </row>
    <row r="328" spans="2:17" ht="15" x14ac:dyDescent="0.25">
      <c r="B328" s="57">
        <v>32</v>
      </c>
      <c r="C328" s="58" t="s">
        <v>9</v>
      </c>
      <c r="D328" s="82">
        <f>SUM(D330:D331)</f>
        <v>0</v>
      </c>
      <c r="E328" s="82">
        <f t="shared" ref="E328:K328" si="226">SUM(E329:E330)</f>
        <v>85862.38</v>
      </c>
      <c r="F328" s="82">
        <f t="shared" si="226"/>
        <v>0</v>
      </c>
      <c r="G328" s="82">
        <f t="shared" si="226"/>
        <v>0</v>
      </c>
      <c r="H328" s="82">
        <f t="shared" si="226"/>
        <v>0</v>
      </c>
      <c r="I328" s="82">
        <f t="shared" si="226"/>
        <v>0</v>
      </c>
      <c r="J328" s="82">
        <f t="shared" ref="J328" si="227">SUM(J329:J330)</f>
        <v>0</v>
      </c>
      <c r="K328" s="82">
        <f t="shared" si="226"/>
        <v>0</v>
      </c>
      <c r="L328" s="82">
        <f t="shared" ref="L328" si="228">SUM(L329:L330)</f>
        <v>3368.74</v>
      </c>
      <c r="Q328" s="130"/>
    </row>
    <row r="329" spans="2:17" hidden="1" x14ac:dyDescent="0.2">
      <c r="B329" s="59">
        <v>322</v>
      </c>
      <c r="C329" s="60" t="s">
        <v>11</v>
      </c>
      <c r="D329" s="34"/>
      <c r="E329" s="34">
        <v>3590</v>
      </c>
      <c r="F329" s="34"/>
      <c r="G329" s="34"/>
      <c r="H329" s="34"/>
      <c r="I329" s="34"/>
      <c r="J329" s="34"/>
      <c r="K329" s="34"/>
      <c r="L329" s="34"/>
      <c r="Q329" s="130"/>
    </row>
    <row r="330" spans="2:17" hidden="1" x14ac:dyDescent="0.2">
      <c r="B330" s="59">
        <v>323</v>
      </c>
      <c r="C330" s="60" t="s">
        <v>12</v>
      </c>
      <c r="D330" s="34"/>
      <c r="E330" s="34">
        <v>82272.38</v>
      </c>
      <c r="F330" s="34"/>
      <c r="G330" s="34"/>
      <c r="H330" s="34"/>
      <c r="I330" s="34"/>
      <c r="J330" s="34"/>
      <c r="K330" s="34"/>
      <c r="L330" s="34">
        <v>3368.74</v>
      </c>
      <c r="Q330" s="130"/>
    </row>
    <row r="331" spans="2:17" x14ac:dyDescent="0.2">
      <c r="B331" s="64"/>
      <c r="C331" s="65"/>
      <c r="D331" s="81"/>
      <c r="E331" s="81"/>
      <c r="F331" s="81"/>
      <c r="G331" s="81"/>
      <c r="H331" s="81"/>
      <c r="I331" s="81"/>
      <c r="J331" s="81"/>
      <c r="K331" s="81"/>
      <c r="L331" s="81"/>
      <c r="Q331" s="130"/>
    </row>
    <row r="332" spans="2:17" s="50" customFormat="1" ht="15" hidden="1" x14ac:dyDescent="0.25">
      <c r="B332" s="110">
        <v>2401</v>
      </c>
      <c r="C332" s="50" t="s">
        <v>203</v>
      </c>
      <c r="D332" s="8"/>
      <c r="E332" s="8"/>
      <c r="F332" s="8"/>
      <c r="G332" s="8"/>
      <c r="H332" s="8"/>
      <c r="I332" s="8"/>
      <c r="J332" s="8"/>
      <c r="K332" s="8"/>
      <c r="L332" s="8"/>
      <c r="P332" s="129"/>
      <c r="Q332" s="130"/>
    </row>
    <row r="333" spans="2:17" hidden="1" x14ac:dyDescent="0.2">
      <c r="B333" s="48" t="s">
        <v>98</v>
      </c>
      <c r="C333" s="48" t="s">
        <v>204</v>
      </c>
      <c r="D333" s="6"/>
      <c r="E333" s="6"/>
      <c r="F333" s="6"/>
      <c r="G333" s="6"/>
      <c r="H333" s="6"/>
      <c r="I333" s="6"/>
      <c r="J333" s="6"/>
      <c r="K333" s="6"/>
      <c r="L333" s="6"/>
      <c r="Q333" s="130"/>
    </row>
    <row r="334" spans="2:17" hidden="1" x14ac:dyDescent="0.2">
      <c r="B334" s="61">
        <v>11001</v>
      </c>
      <c r="C334" s="48" t="s">
        <v>169</v>
      </c>
      <c r="D334" s="6"/>
      <c r="E334" s="6"/>
      <c r="F334" s="48"/>
      <c r="G334" s="48"/>
      <c r="H334" s="6"/>
      <c r="I334" s="6"/>
      <c r="J334" s="6"/>
      <c r="K334" s="6"/>
      <c r="L334" s="6"/>
      <c r="Q334" s="130"/>
    </row>
    <row r="335" spans="2:17" ht="15" hidden="1" x14ac:dyDescent="0.25">
      <c r="B335" s="55">
        <v>3</v>
      </c>
      <c r="C335" s="56" t="s">
        <v>5</v>
      </c>
      <c r="D335" s="20">
        <f t="shared" ref="D335:K335" si="229">D336</f>
        <v>0</v>
      </c>
      <c r="E335" s="20">
        <f t="shared" si="229"/>
        <v>0</v>
      </c>
      <c r="F335" s="20">
        <f t="shared" si="229"/>
        <v>85862.38</v>
      </c>
      <c r="G335" s="20">
        <f t="shared" si="229"/>
        <v>11395.89621076382</v>
      </c>
      <c r="H335" s="20">
        <f t="shared" si="229"/>
        <v>80000</v>
      </c>
      <c r="I335" s="20">
        <f t="shared" si="229"/>
        <v>10617.824673170084</v>
      </c>
      <c r="J335" s="20">
        <f t="shared" si="229"/>
        <v>0</v>
      </c>
      <c r="K335" s="20">
        <f t="shared" si="229"/>
        <v>0</v>
      </c>
      <c r="L335" s="133"/>
      <c r="Q335" s="130"/>
    </row>
    <row r="336" spans="2:17" ht="15" hidden="1" x14ac:dyDescent="0.25">
      <c r="B336" s="57">
        <v>32</v>
      </c>
      <c r="C336" s="58" t="s">
        <v>9</v>
      </c>
      <c r="D336" s="82">
        <f>SUM(D338:D339)</f>
        <v>0</v>
      </c>
      <c r="E336" s="82">
        <f>SUM(E338:E339)</f>
        <v>0</v>
      </c>
      <c r="F336" s="82">
        <f>SUM(F337:F339)</f>
        <v>85862.38</v>
      </c>
      <c r="G336" s="82">
        <f>SUM(G337:G339)</f>
        <v>11395.89621076382</v>
      </c>
      <c r="H336" s="82">
        <f>SUM(H338:H339)</f>
        <v>80000</v>
      </c>
      <c r="I336" s="82">
        <f>SUM(I338:I339)</f>
        <v>10617.824673170084</v>
      </c>
      <c r="J336" s="82">
        <f>SUM(J338:J339)</f>
        <v>0</v>
      </c>
      <c r="K336" s="82">
        <f>SUM(K338:K339)</f>
        <v>0</v>
      </c>
      <c r="L336" s="84"/>
      <c r="Q336" s="130"/>
    </row>
    <row r="337" spans="1:17" ht="15" hidden="1" x14ac:dyDescent="0.25">
      <c r="B337" s="59">
        <v>322</v>
      </c>
      <c r="C337" s="60" t="s">
        <v>11</v>
      </c>
      <c r="D337" s="82"/>
      <c r="E337" s="82"/>
      <c r="F337" s="34">
        <v>3590</v>
      </c>
      <c r="G337" s="34">
        <f>F337/7.5345</f>
        <v>476.47488220850749</v>
      </c>
      <c r="H337" s="82"/>
      <c r="I337" s="82"/>
      <c r="J337" s="82"/>
      <c r="K337" s="82"/>
      <c r="L337" s="84"/>
      <c r="Q337" s="130"/>
    </row>
    <row r="338" spans="1:17" hidden="1" x14ac:dyDescent="0.2">
      <c r="B338" s="59">
        <v>323</v>
      </c>
      <c r="C338" s="60" t="s">
        <v>12</v>
      </c>
      <c r="D338" s="34"/>
      <c r="E338" s="34"/>
      <c r="F338" s="34">
        <v>82272.38</v>
      </c>
      <c r="G338" s="34">
        <f>F338/7.5345</f>
        <v>10919.421328555312</v>
      </c>
      <c r="H338" s="34">
        <v>80000</v>
      </c>
      <c r="I338" s="34">
        <f>H338/7.5345</f>
        <v>10617.824673170084</v>
      </c>
      <c r="J338" s="34">
        <v>0</v>
      </c>
      <c r="K338" s="34">
        <v>0</v>
      </c>
      <c r="L338" s="81"/>
      <c r="Q338" s="130"/>
    </row>
    <row r="339" spans="1:17" hidden="1" x14ac:dyDescent="0.2">
      <c r="B339" s="64"/>
      <c r="C339" s="65"/>
      <c r="D339" s="81"/>
      <c r="E339" s="81"/>
      <c r="F339" s="81"/>
      <c r="G339" s="81"/>
      <c r="H339" s="81"/>
      <c r="I339" s="81"/>
      <c r="J339" s="81"/>
      <c r="K339" s="81"/>
      <c r="L339" s="81"/>
      <c r="Q339" s="130"/>
    </row>
    <row r="340" spans="1:17" hidden="1" x14ac:dyDescent="0.2">
      <c r="A340" s="48">
        <v>2101</v>
      </c>
      <c r="C340" s="48" t="s">
        <v>49</v>
      </c>
      <c r="D340" s="6"/>
      <c r="E340" s="6"/>
      <c r="F340" s="6"/>
      <c r="G340" s="6"/>
      <c r="H340" s="6"/>
      <c r="I340" s="6"/>
      <c r="J340" s="6"/>
      <c r="K340" s="6"/>
      <c r="L340" s="6"/>
      <c r="Q340" s="130"/>
    </row>
    <row r="341" spans="1:17" hidden="1" x14ac:dyDescent="0.2">
      <c r="A341" s="48">
        <v>53082</v>
      </c>
      <c r="C341" s="77" t="s">
        <v>117</v>
      </c>
      <c r="D341" s="6"/>
      <c r="E341" s="6"/>
      <c r="F341" s="6"/>
      <c r="G341" s="6"/>
      <c r="H341" s="6"/>
      <c r="I341" s="6"/>
      <c r="J341" s="6"/>
      <c r="K341" s="6"/>
      <c r="L341" s="6"/>
      <c r="Q341" s="130"/>
    </row>
    <row r="342" spans="1:17" ht="15" hidden="1" x14ac:dyDescent="0.25">
      <c r="A342" s="48" t="s">
        <v>47</v>
      </c>
      <c r="B342" s="62"/>
      <c r="C342" s="63" t="s">
        <v>54</v>
      </c>
      <c r="D342" s="33"/>
      <c r="E342" s="33"/>
      <c r="F342" s="33"/>
      <c r="G342" s="33"/>
      <c r="H342" s="33"/>
      <c r="I342" s="33"/>
      <c r="J342" s="33"/>
      <c r="K342" s="33"/>
      <c r="L342" s="33"/>
      <c r="Q342" s="130"/>
    </row>
    <row r="343" spans="1:17" ht="15" hidden="1" x14ac:dyDescent="0.25">
      <c r="B343" s="55">
        <v>3</v>
      </c>
      <c r="C343" s="56" t="s">
        <v>5</v>
      </c>
      <c r="D343" s="20" t="e">
        <f>D344+#REF!</f>
        <v>#REF!</v>
      </c>
      <c r="E343" s="20" t="e">
        <f>E344+#REF!</f>
        <v>#REF!</v>
      </c>
      <c r="F343" s="20">
        <f>F344</f>
        <v>0</v>
      </c>
      <c r="G343" s="20">
        <f t="shared" ref="G343:K343" si="230">G344</f>
        <v>0</v>
      </c>
      <c r="H343" s="20">
        <f t="shared" si="230"/>
        <v>0</v>
      </c>
      <c r="I343" s="20">
        <f t="shared" si="230"/>
        <v>0</v>
      </c>
      <c r="J343" s="20">
        <f t="shared" si="230"/>
        <v>0</v>
      </c>
      <c r="K343" s="20">
        <f t="shared" si="230"/>
        <v>0</v>
      </c>
      <c r="L343" s="133"/>
      <c r="M343" s="46">
        <f>M344</f>
        <v>0</v>
      </c>
      <c r="N343" s="46">
        <f>M343</f>
        <v>0</v>
      </c>
      <c r="Q343" s="130"/>
    </row>
    <row r="344" spans="1:17" ht="15" hidden="1" x14ac:dyDescent="0.25">
      <c r="B344" s="57">
        <v>32</v>
      </c>
      <c r="C344" s="58" t="s">
        <v>9</v>
      </c>
      <c r="D344" s="82">
        <f t="shared" ref="D344:K344" si="231">SUM(D345:D345)</f>
        <v>1800</v>
      </c>
      <c r="E344" s="82">
        <f t="shared" si="231"/>
        <v>0</v>
      </c>
      <c r="F344" s="82">
        <f t="shared" si="231"/>
        <v>0</v>
      </c>
      <c r="G344" s="82">
        <f t="shared" si="231"/>
        <v>0</v>
      </c>
      <c r="H344" s="82">
        <f t="shared" si="231"/>
        <v>0</v>
      </c>
      <c r="I344" s="82">
        <f t="shared" si="231"/>
        <v>0</v>
      </c>
      <c r="J344" s="82">
        <f t="shared" si="231"/>
        <v>0</v>
      </c>
      <c r="K344" s="82">
        <f t="shared" si="231"/>
        <v>0</v>
      </c>
      <c r="L344" s="84"/>
      <c r="M344" s="46"/>
      <c r="N344" s="46">
        <f>M344</f>
        <v>0</v>
      </c>
      <c r="Q344" s="130"/>
    </row>
    <row r="345" spans="1:17" hidden="1" x14ac:dyDescent="0.2">
      <c r="B345" s="59">
        <v>323</v>
      </c>
      <c r="C345" s="60" t="s">
        <v>12</v>
      </c>
      <c r="D345" s="34">
        <v>1800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81"/>
      <c r="Q345" s="130"/>
    </row>
    <row r="346" spans="1:17" hidden="1" x14ac:dyDescent="0.2">
      <c r="B346" s="76"/>
      <c r="C346" s="77"/>
      <c r="D346" s="23"/>
      <c r="E346" s="93"/>
      <c r="F346" s="23"/>
      <c r="G346" s="23"/>
      <c r="H346" s="23"/>
      <c r="I346" s="23"/>
      <c r="J346" s="23"/>
      <c r="K346" s="23"/>
      <c r="L346" s="23"/>
      <c r="Q346" s="130"/>
    </row>
    <row r="347" spans="1:17" s="4" customFormat="1" ht="14.25" customHeight="1" x14ac:dyDescent="0.25">
      <c r="B347" s="141">
        <v>2403</v>
      </c>
      <c r="C347" s="2" t="s">
        <v>228</v>
      </c>
      <c r="D347" s="6"/>
      <c r="E347" s="6"/>
      <c r="F347" s="6"/>
      <c r="G347" s="6"/>
      <c r="H347" s="6"/>
      <c r="I347" s="6"/>
      <c r="J347" s="6"/>
      <c r="K347" s="6"/>
      <c r="L347" s="6"/>
      <c r="P347" s="103"/>
      <c r="Q347" s="137"/>
    </row>
    <row r="348" spans="1:17" s="4" customFormat="1" ht="14.25" customHeight="1" x14ac:dyDescent="0.2">
      <c r="B348" s="4" t="s">
        <v>136</v>
      </c>
      <c r="C348" s="4" t="s">
        <v>229</v>
      </c>
      <c r="D348" s="6"/>
      <c r="E348" s="6"/>
      <c r="F348" s="6"/>
      <c r="G348" s="6"/>
      <c r="H348" s="6"/>
      <c r="I348" s="6"/>
      <c r="J348" s="6"/>
      <c r="K348" s="6"/>
      <c r="L348" s="6"/>
      <c r="P348" s="103"/>
      <c r="Q348" s="137"/>
    </row>
    <row r="349" spans="1:17" s="4" customFormat="1" ht="15" customHeight="1" x14ac:dyDescent="0.25">
      <c r="B349" s="5">
        <v>48006</v>
      </c>
      <c r="C349" s="4" t="s">
        <v>230</v>
      </c>
      <c r="D349" s="33"/>
      <c r="E349" s="33"/>
      <c r="F349" s="33"/>
      <c r="G349" s="33"/>
      <c r="H349" s="33"/>
      <c r="I349" s="33"/>
      <c r="J349" s="33"/>
      <c r="K349" s="33"/>
      <c r="L349" s="33"/>
      <c r="P349" s="103"/>
      <c r="Q349" s="137"/>
    </row>
    <row r="350" spans="1:17" s="4" customFormat="1" ht="15" customHeight="1" x14ac:dyDescent="0.25">
      <c r="B350" s="18">
        <v>4</v>
      </c>
      <c r="C350" s="19" t="s">
        <v>13</v>
      </c>
      <c r="D350" s="20" t="e">
        <f>D351+#REF!</f>
        <v>#REF!</v>
      </c>
      <c r="E350" s="20" t="e">
        <f>E351+#REF!</f>
        <v>#REF!</v>
      </c>
      <c r="F350" s="20">
        <f>F351</f>
        <v>0</v>
      </c>
      <c r="G350" s="20">
        <f t="shared" ref="G350:L350" si="232">G351</f>
        <v>0</v>
      </c>
      <c r="H350" s="20">
        <f t="shared" si="232"/>
        <v>0</v>
      </c>
      <c r="I350" s="20">
        <f t="shared" si="232"/>
        <v>0</v>
      </c>
      <c r="J350" s="20">
        <f t="shared" si="232"/>
        <v>0</v>
      </c>
      <c r="K350" s="20"/>
      <c r="L350" s="20">
        <f t="shared" si="232"/>
        <v>1000</v>
      </c>
      <c r="M350" s="33"/>
      <c r="N350" s="33"/>
      <c r="P350" s="103"/>
      <c r="Q350" s="137"/>
    </row>
    <row r="351" spans="1:17" s="4" customFormat="1" ht="15" customHeight="1" x14ac:dyDescent="0.25">
      <c r="B351" s="142">
        <v>45</v>
      </c>
      <c r="C351" s="143" t="s">
        <v>231</v>
      </c>
      <c r="D351" s="82">
        <f t="shared" ref="D351:J351" si="233">SUM(D352:D352)</f>
        <v>0</v>
      </c>
      <c r="E351" s="82">
        <f t="shared" si="233"/>
        <v>0</v>
      </c>
      <c r="F351" s="82">
        <f t="shared" si="233"/>
        <v>0</v>
      </c>
      <c r="G351" s="82">
        <f t="shared" si="233"/>
        <v>0</v>
      </c>
      <c r="H351" s="82">
        <f t="shared" si="233"/>
        <v>0</v>
      </c>
      <c r="I351" s="82">
        <f t="shared" si="233"/>
        <v>0</v>
      </c>
      <c r="J351" s="82">
        <f t="shared" si="233"/>
        <v>0</v>
      </c>
      <c r="K351" s="82"/>
      <c r="L351" s="82">
        <v>1000</v>
      </c>
      <c r="M351" s="33"/>
      <c r="N351" s="33"/>
      <c r="P351" s="103"/>
      <c r="Q351" s="137"/>
    </row>
    <row r="352" spans="1:17" x14ac:dyDescent="0.2">
      <c r="A352" s="54"/>
      <c r="B352" s="76"/>
      <c r="C352" s="77"/>
      <c r="D352" s="23"/>
      <c r="E352" s="23"/>
      <c r="F352" s="23"/>
      <c r="G352" s="23"/>
      <c r="H352" s="23"/>
      <c r="I352" s="23"/>
      <c r="J352" s="23"/>
      <c r="K352" s="23"/>
      <c r="L352" s="23"/>
      <c r="Q352" s="130"/>
    </row>
    <row r="353" spans="1:17" s="50" customFormat="1" ht="15" x14ac:dyDescent="0.25">
      <c r="A353" s="110"/>
      <c r="B353" s="70">
        <v>2405</v>
      </c>
      <c r="C353" s="71" t="s">
        <v>205</v>
      </c>
      <c r="D353" s="33"/>
      <c r="E353" s="33"/>
      <c r="F353" s="33"/>
      <c r="G353" s="33"/>
      <c r="H353" s="33"/>
      <c r="I353" s="33"/>
      <c r="J353" s="33"/>
      <c r="K353" s="33"/>
      <c r="L353" s="33"/>
      <c r="P353" s="129"/>
      <c r="Q353" s="130"/>
    </row>
    <row r="354" spans="1:17" x14ac:dyDescent="0.2">
      <c r="B354" s="61" t="s">
        <v>93</v>
      </c>
      <c r="C354" s="77" t="s">
        <v>206</v>
      </c>
      <c r="D354" s="23"/>
      <c r="E354" s="23"/>
      <c r="F354" s="23"/>
      <c r="G354" s="23"/>
      <c r="H354" s="23"/>
      <c r="I354" s="23"/>
      <c r="J354" s="23"/>
      <c r="K354" s="23"/>
      <c r="L354" s="23"/>
      <c r="Q354" s="130"/>
    </row>
    <row r="355" spans="1:17" x14ac:dyDescent="0.2">
      <c r="B355" s="61">
        <v>32300</v>
      </c>
      <c r="C355" s="77" t="s">
        <v>166</v>
      </c>
      <c r="D355" s="23"/>
      <c r="E355" s="23"/>
      <c r="F355" s="23"/>
      <c r="G355" s="23"/>
      <c r="H355" s="23"/>
      <c r="I355" s="23"/>
      <c r="J355" s="23"/>
      <c r="K355" s="23"/>
      <c r="L355" s="23"/>
      <c r="Q355" s="130"/>
    </row>
    <row r="356" spans="1:17" ht="15" x14ac:dyDescent="0.25">
      <c r="B356" s="55">
        <v>4</v>
      </c>
      <c r="C356" s="56" t="s">
        <v>13</v>
      </c>
      <c r="D356" s="20">
        <f t="shared" ref="D356:M356" si="234">D357</f>
        <v>16500</v>
      </c>
      <c r="E356" s="20">
        <f t="shared" si="234"/>
        <v>16500</v>
      </c>
      <c r="F356" s="20">
        <f t="shared" si="234"/>
        <v>4908.3</v>
      </c>
      <c r="G356" s="20">
        <f t="shared" si="234"/>
        <v>651.44336054150904</v>
      </c>
      <c r="H356" s="20">
        <f t="shared" si="234"/>
        <v>5500</v>
      </c>
      <c r="I356" s="20">
        <f t="shared" si="234"/>
        <v>729.97544628044329</v>
      </c>
      <c r="J356" s="20">
        <f t="shared" si="234"/>
        <v>5500.1850000000004</v>
      </c>
      <c r="K356" s="20">
        <f t="shared" si="234"/>
        <v>730</v>
      </c>
      <c r="L356" s="20">
        <f t="shared" si="234"/>
        <v>396.93</v>
      </c>
      <c r="M356" s="119">
        <f t="shared" si="234"/>
        <v>730</v>
      </c>
      <c r="N356" s="119">
        <f>M356</f>
        <v>730</v>
      </c>
      <c r="Q356" s="130"/>
    </row>
    <row r="357" spans="1:17" ht="15" x14ac:dyDescent="0.25">
      <c r="B357" s="74">
        <v>42</v>
      </c>
      <c r="C357" s="75" t="s">
        <v>36</v>
      </c>
      <c r="D357" s="80">
        <f t="shared" ref="D357:K357" si="235">SUM(D358:D359)</f>
        <v>16500</v>
      </c>
      <c r="E357" s="80">
        <f t="shared" si="235"/>
        <v>16500</v>
      </c>
      <c r="F357" s="80">
        <f t="shared" si="235"/>
        <v>4908.3</v>
      </c>
      <c r="G357" s="80">
        <f t="shared" si="235"/>
        <v>651.44336054150904</v>
      </c>
      <c r="H357" s="80">
        <f t="shared" si="235"/>
        <v>5500</v>
      </c>
      <c r="I357" s="80">
        <f t="shared" si="235"/>
        <v>729.97544628044329</v>
      </c>
      <c r="J357" s="80">
        <f t="shared" ref="J357" si="236">SUM(J358:J359)</f>
        <v>5500.1850000000004</v>
      </c>
      <c r="K357" s="80">
        <f t="shared" si="235"/>
        <v>730</v>
      </c>
      <c r="L357" s="80">
        <f t="shared" ref="L357" si="237">SUM(L358:L359)</f>
        <v>396.93</v>
      </c>
      <c r="M357" s="118">
        <v>730</v>
      </c>
      <c r="N357" s="118">
        <f>M357</f>
        <v>730</v>
      </c>
      <c r="Q357" s="130"/>
    </row>
    <row r="358" spans="1:17" hidden="1" x14ac:dyDescent="0.2">
      <c r="B358" s="72">
        <v>422</v>
      </c>
      <c r="C358" s="73" t="s">
        <v>80</v>
      </c>
      <c r="D358" s="13">
        <v>13000</v>
      </c>
      <c r="E358" s="13">
        <v>13000</v>
      </c>
      <c r="F358" s="13">
        <v>1620</v>
      </c>
      <c r="G358" s="13">
        <f>F358/7.5345</f>
        <v>215.01094963169419</v>
      </c>
      <c r="H358" s="13">
        <v>2000</v>
      </c>
      <c r="I358" s="13">
        <f>H358/7.5345</f>
        <v>265.44561682925212</v>
      </c>
      <c r="J358" s="34">
        <f t="shared" ref="J358:J359" si="238">K358*7.5345</f>
        <v>2000.1837150000003</v>
      </c>
      <c r="K358" s="34">
        <v>265.47000000000003</v>
      </c>
      <c r="L358" s="34"/>
      <c r="Q358" s="130"/>
    </row>
    <row r="359" spans="1:17" hidden="1" x14ac:dyDescent="0.2">
      <c r="B359" s="72">
        <v>424</v>
      </c>
      <c r="C359" s="73" t="s">
        <v>34</v>
      </c>
      <c r="D359" s="13">
        <v>3500</v>
      </c>
      <c r="E359" s="13">
        <v>3500</v>
      </c>
      <c r="F359" s="13">
        <v>3288.3</v>
      </c>
      <c r="G359" s="13">
        <f>F359/7.5345</f>
        <v>436.43241090981485</v>
      </c>
      <c r="H359" s="13">
        <v>3500</v>
      </c>
      <c r="I359" s="13">
        <f>H359/7.5345</f>
        <v>464.52982945119118</v>
      </c>
      <c r="J359" s="34">
        <f t="shared" si="238"/>
        <v>3500.0012849999998</v>
      </c>
      <c r="K359" s="34">
        <v>464.53</v>
      </c>
      <c r="L359" s="34">
        <v>396.93</v>
      </c>
      <c r="Q359" s="130"/>
    </row>
    <row r="360" spans="1:17" x14ac:dyDescent="0.2">
      <c r="B360" s="61" t="s">
        <v>95</v>
      </c>
      <c r="C360" s="77" t="s">
        <v>207</v>
      </c>
      <c r="D360" s="23"/>
      <c r="E360" s="23"/>
      <c r="F360" s="23"/>
      <c r="G360" s="23"/>
      <c r="H360" s="23"/>
      <c r="I360" s="23"/>
      <c r="J360" s="23"/>
      <c r="K360" s="23"/>
      <c r="L360" s="23"/>
      <c r="Q360" s="130"/>
    </row>
    <row r="361" spans="1:17" x14ac:dyDescent="0.2">
      <c r="B361" s="61">
        <v>11001</v>
      </c>
      <c r="C361" s="48" t="s">
        <v>169</v>
      </c>
      <c r="D361" s="23"/>
      <c r="E361" s="23"/>
      <c r="F361" s="48"/>
      <c r="G361" s="48"/>
      <c r="H361" s="23"/>
      <c r="I361" s="23"/>
      <c r="J361" s="23"/>
      <c r="K361" s="23"/>
      <c r="L361" s="23"/>
      <c r="Q361" s="130"/>
    </row>
    <row r="362" spans="1:17" ht="15" x14ac:dyDescent="0.25">
      <c r="B362" s="55">
        <v>4</v>
      </c>
      <c r="C362" s="56" t="s">
        <v>13</v>
      </c>
      <c r="D362" s="20">
        <f t="shared" ref="D362:N362" si="239">D363</f>
        <v>129000</v>
      </c>
      <c r="E362" s="20">
        <f t="shared" si="239"/>
        <v>132000</v>
      </c>
      <c r="F362" s="20">
        <f t="shared" si="239"/>
        <v>132000</v>
      </c>
      <c r="G362" s="20">
        <f t="shared" si="239"/>
        <v>17519.410710730641</v>
      </c>
      <c r="H362" s="20">
        <f t="shared" si="239"/>
        <v>129000</v>
      </c>
      <c r="I362" s="20">
        <f t="shared" si="239"/>
        <v>17121.242285486762</v>
      </c>
      <c r="J362" s="20">
        <f t="shared" si="239"/>
        <v>3239.835</v>
      </c>
      <c r="K362" s="20">
        <f t="shared" si="239"/>
        <v>430</v>
      </c>
      <c r="L362" s="20">
        <f t="shared" si="239"/>
        <v>0</v>
      </c>
      <c r="M362" s="20">
        <f t="shared" si="239"/>
        <v>430</v>
      </c>
      <c r="N362" s="20">
        <f t="shared" si="239"/>
        <v>430</v>
      </c>
      <c r="Q362" s="130"/>
    </row>
    <row r="363" spans="1:17" ht="15" x14ac:dyDescent="0.25">
      <c r="B363" s="74">
        <v>42</v>
      </c>
      <c r="C363" s="75" t="s">
        <v>36</v>
      </c>
      <c r="D363" s="80">
        <f t="shared" ref="D363:I363" si="240">SUM(D364:D369)</f>
        <v>129000</v>
      </c>
      <c r="E363" s="80">
        <f t="shared" si="240"/>
        <v>132000</v>
      </c>
      <c r="F363" s="80">
        <f t="shared" si="240"/>
        <v>132000</v>
      </c>
      <c r="G363" s="80">
        <f t="shared" si="240"/>
        <v>17519.410710730641</v>
      </c>
      <c r="H363" s="80">
        <f t="shared" si="240"/>
        <v>129000</v>
      </c>
      <c r="I363" s="80">
        <f t="shared" si="240"/>
        <v>17121.242285486762</v>
      </c>
      <c r="J363" s="80">
        <f>J364</f>
        <v>3239.835</v>
      </c>
      <c r="K363" s="80">
        <f>K364</f>
        <v>430</v>
      </c>
      <c r="L363" s="80">
        <f>L364</f>
        <v>0</v>
      </c>
      <c r="M363" s="80">
        <v>430</v>
      </c>
      <c r="N363" s="80">
        <v>430</v>
      </c>
      <c r="Q363" s="130"/>
    </row>
    <row r="364" spans="1:17" hidden="1" x14ac:dyDescent="0.2">
      <c r="B364" s="72">
        <v>424</v>
      </c>
      <c r="C364" s="73" t="s">
        <v>34</v>
      </c>
      <c r="D364" s="13">
        <v>0</v>
      </c>
      <c r="E364" s="13">
        <v>3000</v>
      </c>
      <c r="F364" s="13">
        <v>3000</v>
      </c>
      <c r="G364" s="13">
        <f t="shared" ref="G364" si="241">F364/7.5345</f>
        <v>398.16842524387812</v>
      </c>
      <c r="H364" s="13">
        <v>0</v>
      </c>
      <c r="I364" s="13">
        <v>0</v>
      </c>
      <c r="J364" s="13">
        <f>K364*7.5345</f>
        <v>3239.835</v>
      </c>
      <c r="K364" s="13">
        <v>430</v>
      </c>
      <c r="L364" s="23"/>
      <c r="Q364" s="130"/>
    </row>
    <row r="365" spans="1:17" x14ac:dyDescent="0.2">
      <c r="B365" s="61" t="s">
        <v>95</v>
      </c>
      <c r="C365" s="77" t="s">
        <v>207</v>
      </c>
      <c r="D365" s="23"/>
      <c r="E365" s="23"/>
      <c r="F365" s="23"/>
      <c r="G365" s="23"/>
      <c r="H365" s="23"/>
      <c r="I365" s="23"/>
      <c r="J365" s="23"/>
      <c r="K365" s="23"/>
      <c r="L365" s="23"/>
      <c r="Q365" s="130"/>
    </row>
    <row r="366" spans="1:17" x14ac:dyDescent="0.2">
      <c r="B366" s="61">
        <v>53082</v>
      </c>
      <c r="C366" s="77" t="s">
        <v>161</v>
      </c>
      <c r="D366" s="23"/>
      <c r="E366" s="23"/>
      <c r="F366" s="48"/>
      <c r="G366" s="48"/>
      <c r="H366" s="23"/>
      <c r="I366" s="23"/>
      <c r="J366" s="23"/>
      <c r="K366" s="23"/>
      <c r="L366" s="23"/>
      <c r="Q366" s="130"/>
    </row>
    <row r="367" spans="1:17" ht="15" x14ac:dyDescent="0.25">
      <c r="B367" s="55">
        <v>4</v>
      </c>
      <c r="C367" s="56" t="s">
        <v>13</v>
      </c>
      <c r="D367" s="20">
        <f t="shared" ref="D367:L367" si="242">D368</f>
        <v>63000</v>
      </c>
      <c r="E367" s="20">
        <f t="shared" si="242"/>
        <v>63000</v>
      </c>
      <c r="F367" s="20">
        <f t="shared" si="242"/>
        <v>63000</v>
      </c>
      <c r="G367" s="20">
        <f t="shared" si="242"/>
        <v>8361.5369301214414</v>
      </c>
      <c r="H367" s="20">
        <f t="shared" si="242"/>
        <v>63000</v>
      </c>
      <c r="I367" s="20">
        <f t="shared" si="242"/>
        <v>8361.5369301214414</v>
      </c>
      <c r="J367" s="20">
        <f t="shared" si="242"/>
        <v>3000</v>
      </c>
      <c r="K367" s="20">
        <f t="shared" si="242"/>
        <v>398.16842524387812</v>
      </c>
      <c r="L367" s="20">
        <f t="shared" si="242"/>
        <v>0</v>
      </c>
      <c r="M367" s="119">
        <f>M368</f>
        <v>398.17</v>
      </c>
      <c r="N367" s="119">
        <f>M367</f>
        <v>398.17</v>
      </c>
      <c r="Q367" s="130"/>
    </row>
    <row r="368" spans="1:17" ht="15" x14ac:dyDescent="0.25">
      <c r="B368" s="74">
        <v>42</v>
      </c>
      <c r="C368" s="75" t="s">
        <v>36</v>
      </c>
      <c r="D368" s="80">
        <f t="shared" ref="D368:I368" si="243">SUM(D369:D375)</f>
        <v>63000</v>
      </c>
      <c r="E368" s="80">
        <f t="shared" si="243"/>
        <v>63000</v>
      </c>
      <c r="F368" s="80">
        <f t="shared" si="243"/>
        <v>63000</v>
      </c>
      <c r="G368" s="80">
        <f t="shared" si="243"/>
        <v>8361.5369301214414</v>
      </c>
      <c r="H368" s="80">
        <f t="shared" si="243"/>
        <v>63000</v>
      </c>
      <c r="I368" s="80">
        <f t="shared" si="243"/>
        <v>8361.5369301214414</v>
      </c>
      <c r="J368" s="80">
        <f>J369</f>
        <v>3000</v>
      </c>
      <c r="K368" s="80">
        <f>K369</f>
        <v>398.16842524387812</v>
      </c>
      <c r="L368" s="80">
        <f>L369</f>
        <v>0</v>
      </c>
      <c r="M368" s="118">
        <v>398.17</v>
      </c>
      <c r="N368" s="118">
        <f>M368</f>
        <v>398.17</v>
      </c>
      <c r="Q368" s="130"/>
    </row>
    <row r="369" spans="1:17" hidden="1" x14ac:dyDescent="0.2">
      <c r="B369" s="72">
        <v>424</v>
      </c>
      <c r="C369" s="73" t="s">
        <v>34</v>
      </c>
      <c r="D369" s="13">
        <v>3000</v>
      </c>
      <c r="E369" s="13">
        <v>3000</v>
      </c>
      <c r="F369" s="13">
        <v>3000</v>
      </c>
      <c r="G369" s="13">
        <f t="shared" ref="G369" si="244">F369/7.5345</f>
        <v>398.16842524387812</v>
      </c>
      <c r="H369" s="13">
        <v>3000</v>
      </c>
      <c r="I369" s="13">
        <f>H369/7.5345</f>
        <v>398.16842524387812</v>
      </c>
      <c r="J369" s="34">
        <v>3000</v>
      </c>
      <c r="K369" s="34">
        <f>J369/7.5345</f>
        <v>398.16842524387812</v>
      </c>
      <c r="L369" s="81"/>
      <c r="Q369" s="130"/>
    </row>
    <row r="370" spans="1:17" x14ac:dyDescent="0.2">
      <c r="B370" s="61" t="s">
        <v>95</v>
      </c>
      <c r="C370" s="77" t="s">
        <v>207</v>
      </c>
      <c r="D370" s="23"/>
      <c r="E370" s="23"/>
      <c r="F370" s="23"/>
      <c r="G370" s="23"/>
      <c r="H370" s="23"/>
      <c r="I370" s="23"/>
      <c r="J370" s="23"/>
      <c r="K370" s="23"/>
      <c r="L370" s="23"/>
      <c r="Q370" s="130"/>
    </row>
    <row r="371" spans="1:17" x14ac:dyDescent="0.2">
      <c r="B371" s="61">
        <v>55291</v>
      </c>
      <c r="C371" s="77" t="s">
        <v>173</v>
      </c>
      <c r="D371" s="23"/>
      <c r="E371" s="23"/>
      <c r="F371" s="23"/>
      <c r="G371" s="23"/>
      <c r="H371" s="23"/>
      <c r="I371" s="23"/>
      <c r="J371" s="23"/>
      <c r="K371" s="23"/>
      <c r="L371" s="23"/>
      <c r="Q371" s="130"/>
    </row>
    <row r="372" spans="1:17" ht="15" x14ac:dyDescent="0.25">
      <c r="B372" s="55">
        <v>4</v>
      </c>
      <c r="C372" s="56" t="s">
        <v>13</v>
      </c>
      <c r="D372" s="20">
        <f t="shared" ref="D372:L372" si="245">D373</f>
        <v>20000</v>
      </c>
      <c r="E372" s="20">
        <f t="shared" si="245"/>
        <v>20000</v>
      </c>
      <c r="F372" s="20">
        <f t="shared" si="245"/>
        <v>20000</v>
      </c>
      <c r="G372" s="20">
        <f t="shared" si="245"/>
        <v>2654.4561682925209</v>
      </c>
      <c r="H372" s="20">
        <f t="shared" si="245"/>
        <v>20000</v>
      </c>
      <c r="I372" s="20">
        <f t="shared" si="245"/>
        <v>2654.4561682925209</v>
      </c>
      <c r="J372" s="20">
        <f t="shared" si="245"/>
        <v>20000</v>
      </c>
      <c r="K372" s="20">
        <f t="shared" si="245"/>
        <v>2654.4561682925209</v>
      </c>
      <c r="L372" s="20">
        <f t="shared" si="245"/>
        <v>3119</v>
      </c>
      <c r="M372" s="119">
        <f>M373</f>
        <v>2654.46</v>
      </c>
      <c r="N372" s="119">
        <f>M372</f>
        <v>2654.46</v>
      </c>
      <c r="Q372" s="130"/>
    </row>
    <row r="373" spans="1:17" ht="15" x14ac:dyDescent="0.25">
      <c r="B373" s="74">
        <v>42</v>
      </c>
      <c r="C373" s="75" t="s">
        <v>36</v>
      </c>
      <c r="D373" s="80">
        <f t="shared" ref="D373:L373" si="246">SUM(D374:D374)</f>
        <v>20000</v>
      </c>
      <c r="E373" s="80">
        <f t="shared" si="246"/>
        <v>20000</v>
      </c>
      <c r="F373" s="80">
        <f t="shared" si="246"/>
        <v>20000</v>
      </c>
      <c r="G373" s="80">
        <f t="shared" si="246"/>
        <v>2654.4561682925209</v>
      </c>
      <c r="H373" s="80">
        <f t="shared" si="246"/>
        <v>20000</v>
      </c>
      <c r="I373" s="80">
        <f t="shared" si="246"/>
        <v>2654.4561682925209</v>
      </c>
      <c r="J373" s="80">
        <f t="shared" si="246"/>
        <v>20000</v>
      </c>
      <c r="K373" s="80">
        <f t="shared" si="246"/>
        <v>2654.4561682925209</v>
      </c>
      <c r="L373" s="80">
        <f t="shared" si="246"/>
        <v>3119</v>
      </c>
      <c r="M373" s="118">
        <v>2654.46</v>
      </c>
      <c r="N373" s="118">
        <f>M373</f>
        <v>2654.46</v>
      </c>
      <c r="Q373" s="130"/>
    </row>
    <row r="374" spans="1:17" hidden="1" x14ac:dyDescent="0.2">
      <c r="B374" s="72">
        <v>424</v>
      </c>
      <c r="C374" s="73" t="s">
        <v>34</v>
      </c>
      <c r="D374" s="13">
        <v>20000</v>
      </c>
      <c r="E374" s="13">
        <v>20000</v>
      </c>
      <c r="F374" s="13">
        <v>20000</v>
      </c>
      <c r="G374" s="13">
        <f t="shared" ref="G374" si="247">F374/7.5345</f>
        <v>2654.4561682925209</v>
      </c>
      <c r="H374" s="13">
        <v>20000</v>
      </c>
      <c r="I374" s="13">
        <f>H374/7.5345</f>
        <v>2654.4561682925209</v>
      </c>
      <c r="J374" s="34">
        <v>20000</v>
      </c>
      <c r="K374" s="34">
        <f>J374/7.5345</f>
        <v>2654.4561682925209</v>
      </c>
      <c r="L374" s="34">
        <v>3119</v>
      </c>
      <c r="Q374" s="130"/>
    </row>
    <row r="375" spans="1:17" ht="14.25" hidden="1" customHeight="1" x14ac:dyDescent="0.2">
      <c r="A375" s="48">
        <v>55291</v>
      </c>
      <c r="B375" s="76"/>
      <c r="C375" s="77" t="s">
        <v>76</v>
      </c>
      <c r="D375" s="23"/>
      <c r="E375" s="23"/>
      <c r="F375" s="23"/>
      <c r="G375" s="23"/>
      <c r="H375" s="23"/>
      <c r="I375" s="23"/>
      <c r="J375" s="23"/>
      <c r="K375" s="23"/>
      <c r="L375" s="23"/>
      <c r="Q375" s="130"/>
    </row>
    <row r="376" spans="1:17" ht="14.25" hidden="1" customHeight="1" x14ac:dyDescent="0.2">
      <c r="A376" s="48" t="s">
        <v>87</v>
      </c>
      <c r="B376" s="76"/>
      <c r="C376" s="77" t="s">
        <v>88</v>
      </c>
      <c r="D376" s="23"/>
      <c r="E376" s="23"/>
      <c r="F376" s="23"/>
      <c r="G376" s="23"/>
      <c r="H376" s="23"/>
      <c r="I376" s="23"/>
      <c r="J376" s="23"/>
      <c r="K376" s="23"/>
      <c r="L376" s="23"/>
      <c r="Q376" s="130"/>
    </row>
    <row r="377" spans="1:17" ht="15" hidden="1" customHeight="1" x14ac:dyDescent="0.25">
      <c r="B377" s="55">
        <v>4</v>
      </c>
      <c r="C377" s="56" t="s">
        <v>13</v>
      </c>
      <c r="D377" s="20">
        <f t="shared" ref="D377:K377" si="248">D378</f>
        <v>0</v>
      </c>
      <c r="E377" s="20">
        <f t="shared" si="248"/>
        <v>0</v>
      </c>
      <c r="F377" s="20">
        <f t="shared" si="248"/>
        <v>0</v>
      </c>
      <c r="G377" s="20">
        <f t="shared" si="248"/>
        <v>0</v>
      </c>
      <c r="H377" s="20">
        <f t="shared" si="248"/>
        <v>0</v>
      </c>
      <c r="I377" s="20">
        <f t="shared" si="248"/>
        <v>0</v>
      </c>
      <c r="J377" s="20">
        <f t="shared" si="248"/>
        <v>0</v>
      </c>
      <c r="K377" s="20">
        <f t="shared" si="248"/>
        <v>0</v>
      </c>
      <c r="L377" s="133"/>
      <c r="M377" s="46"/>
      <c r="N377" s="46"/>
      <c r="Q377" s="130"/>
    </row>
    <row r="378" spans="1:17" ht="15" hidden="1" customHeight="1" x14ac:dyDescent="0.25">
      <c r="B378" s="74">
        <v>42</v>
      </c>
      <c r="C378" s="75" t="s">
        <v>36</v>
      </c>
      <c r="D378" s="80">
        <f t="shared" ref="D378:K378" si="249">SUM(D379:D380)</f>
        <v>0</v>
      </c>
      <c r="E378" s="80">
        <f t="shared" si="249"/>
        <v>0</v>
      </c>
      <c r="F378" s="80">
        <f t="shared" si="249"/>
        <v>0</v>
      </c>
      <c r="G378" s="80">
        <f t="shared" si="249"/>
        <v>0</v>
      </c>
      <c r="H378" s="80">
        <f t="shared" si="249"/>
        <v>0</v>
      </c>
      <c r="I378" s="80">
        <f t="shared" si="249"/>
        <v>0</v>
      </c>
      <c r="J378" s="80">
        <f t="shared" ref="J378" si="250">SUM(J379:J380)</f>
        <v>0</v>
      </c>
      <c r="K378" s="80">
        <f t="shared" si="249"/>
        <v>0</v>
      </c>
      <c r="L378" s="33"/>
      <c r="M378" s="46"/>
      <c r="N378" s="46"/>
      <c r="Q378" s="130"/>
    </row>
    <row r="379" spans="1:17" ht="14.25" hidden="1" customHeight="1" x14ac:dyDescent="0.2">
      <c r="B379" s="72">
        <v>422</v>
      </c>
      <c r="C379" s="73" t="s">
        <v>80</v>
      </c>
      <c r="D379" s="13"/>
      <c r="E379" s="13"/>
      <c r="F379" s="13"/>
      <c r="G379" s="13"/>
      <c r="H379" s="13"/>
      <c r="I379" s="13"/>
      <c r="J379" s="13"/>
      <c r="K379" s="13"/>
      <c r="L379" s="23"/>
      <c r="Q379" s="130"/>
    </row>
    <row r="380" spans="1:17" ht="14.25" hidden="1" customHeight="1" x14ac:dyDescent="0.2">
      <c r="B380" s="76"/>
      <c r="C380" s="77"/>
      <c r="D380" s="23"/>
      <c r="E380" s="23"/>
      <c r="F380" s="23"/>
      <c r="G380" s="23"/>
      <c r="H380" s="23"/>
      <c r="I380" s="23"/>
      <c r="J380" s="23"/>
      <c r="K380" s="23"/>
      <c r="L380" s="23"/>
      <c r="Q380" s="130"/>
    </row>
    <row r="381" spans="1:17" ht="14.25" hidden="1" customHeight="1" x14ac:dyDescent="0.2">
      <c r="A381" s="54">
        <v>2405</v>
      </c>
      <c r="B381" s="76"/>
      <c r="C381" s="77" t="s">
        <v>90</v>
      </c>
      <c r="D381" s="23"/>
      <c r="E381" s="23"/>
      <c r="F381" s="23"/>
      <c r="G381" s="23"/>
      <c r="H381" s="23"/>
      <c r="I381" s="23"/>
      <c r="J381" s="23"/>
      <c r="K381" s="23"/>
      <c r="L381" s="23"/>
      <c r="Q381" s="130"/>
    </row>
    <row r="382" spans="1:17" ht="14.25" hidden="1" customHeight="1" x14ac:dyDescent="0.2">
      <c r="A382" s="48">
        <v>62300</v>
      </c>
      <c r="B382" s="76"/>
      <c r="C382" s="77" t="s">
        <v>89</v>
      </c>
      <c r="D382" s="23"/>
      <c r="E382" s="23"/>
      <c r="F382" s="23"/>
      <c r="G382" s="23"/>
      <c r="H382" s="23"/>
      <c r="I382" s="23"/>
      <c r="J382" s="23"/>
      <c r="K382" s="23"/>
      <c r="L382" s="23"/>
      <c r="Q382" s="130"/>
    </row>
    <row r="383" spans="1:17" ht="14.25" hidden="1" customHeight="1" x14ac:dyDescent="0.2">
      <c r="A383" s="48" t="s">
        <v>87</v>
      </c>
      <c r="B383" s="76"/>
      <c r="C383" s="77" t="s">
        <v>88</v>
      </c>
      <c r="D383" s="23"/>
      <c r="E383" s="23"/>
      <c r="F383" s="23"/>
      <c r="G383" s="23"/>
      <c r="H383" s="23"/>
      <c r="I383" s="23"/>
      <c r="J383" s="23"/>
      <c r="K383" s="23"/>
      <c r="L383" s="23"/>
      <c r="Q383" s="130"/>
    </row>
    <row r="384" spans="1:17" ht="15" hidden="1" customHeight="1" x14ac:dyDescent="0.25">
      <c r="B384" s="55">
        <v>4</v>
      </c>
      <c r="C384" s="56" t="s">
        <v>13</v>
      </c>
      <c r="D384" s="20">
        <f t="shared" ref="D384:K384" si="251">D385</f>
        <v>0</v>
      </c>
      <c r="E384" s="20">
        <f t="shared" si="251"/>
        <v>0</v>
      </c>
      <c r="F384" s="20">
        <f t="shared" si="251"/>
        <v>0</v>
      </c>
      <c r="G384" s="20">
        <f t="shared" si="251"/>
        <v>0</v>
      </c>
      <c r="H384" s="20">
        <f t="shared" si="251"/>
        <v>0</v>
      </c>
      <c r="I384" s="20">
        <f t="shared" si="251"/>
        <v>0</v>
      </c>
      <c r="J384" s="20">
        <f t="shared" si="251"/>
        <v>0</v>
      </c>
      <c r="K384" s="20">
        <f t="shared" si="251"/>
        <v>0</v>
      </c>
      <c r="L384" s="133"/>
      <c r="Q384" s="130"/>
    </row>
    <row r="385" spans="1:17" ht="15" hidden="1" customHeight="1" x14ac:dyDescent="0.25">
      <c r="B385" s="74">
        <v>42</v>
      </c>
      <c r="C385" s="75" t="s">
        <v>36</v>
      </c>
      <c r="D385" s="80">
        <f t="shared" ref="D385:K385" si="252">SUM(D386:D386)</f>
        <v>0</v>
      </c>
      <c r="E385" s="80">
        <f t="shared" si="252"/>
        <v>0</v>
      </c>
      <c r="F385" s="80">
        <f t="shared" si="252"/>
        <v>0</v>
      </c>
      <c r="G385" s="80">
        <f t="shared" si="252"/>
        <v>0</v>
      </c>
      <c r="H385" s="80">
        <f t="shared" si="252"/>
        <v>0</v>
      </c>
      <c r="I385" s="80">
        <f t="shared" si="252"/>
        <v>0</v>
      </c>
      <c r="J385" s="80">
        <f t="shared" si="252"/>
        <v>0</v>
      </c>
      <c r="K385" s="80">
        <f t="shared" si="252"/>
        <v>0</v>
      </c>
      <c r="L385" s="33"/>
      <c r="Q385" s="130"/>
    </row>
    <row r="386" spans="1:17" ht="14.25" hidden="1" customHeight="1" x14ac:dyDescent="0.2">
      <c r="B386" s="72">
        <v>422</v>
      </c>
      <c r="C386" s="73" t="s">
        <v>80</v>
      </c>
      <c r="D386" s="13"/>
      <c r="E386" s="13"/>
      <c r="F386" s="13"/>
      <c r="G386" s="13"/>
      <c r="H386" s="13"/>
      <c r="I386" s="13"/>
      <c r="J386" s="13"/>
      <c r="K386" s="13"/>
      <c r="L386" s="23"/>
      <c r="Q386" s="130"/>
    </row>
    <row r="387" spans="1:17" ht="14.25" hidden="1" customHeight="1" x14ac:dyDescent="0.2">
      <c r="B387" s="76"/>
      <c r="C387" s="77"/>
      <c r="D387" s="23"/>
      <c r="E387" s="23"/>
      <c r="F387" s="23"/>
      <c r="G387" s="23"/>
      <c r="H387" s="23"/>
      <c r="I387" s="23"/>
      <c r="J387" s="23"/>
      <c r="K387" s="23"/>
      <c r="L387" s="23"/>
      <c r="Q387" s="130"/>
    </row>
    <row r="388" spans="1:17" ht="14.25" hidden="1" customHeight="1" x14ac:dyDescent="0.2">
      <c r="A388" s="48">
        <v>55291</v>
      </c>
      <c r="B388" s="76"/>
      <c r="C388" s="77" t="s">
        <v>76</v>
      </c>
      <c r="D388" s="23"/>
      <c r="E388" s="23"/>
      <c r="F388" s="23"/>
      <c r="G388" s="23"/>
      <c r="H388" s="23"/>
      <c r="I388" s="23"/>
      <c r="J388" s="23"/>
      <c r="K388" s="23"/>
      <c r="L388" s="23"/>
      <c r="Q388" s="130"/>
    </row>
    <row r="389" spans="1:17" ht="14.25" hidden="1" customHeight="1" x14ac:dyDescent="0.2">
      <c r="A389" s="48" t="s">
        <v>93</v>
      </c>
      <c r="B389" s="76"/>
      <c r="C389" s="77" t="s">
        <v>99</v>
      </c>
      <c r="D389" s="23"/>
      <c r="E389" s="23"/>
      <c r="F389" s="23"/>
      <c r="G389" s="23"/>
      <c r="H389" s="23"/>
      <c r="I389" s="23"/>
      <c r="J389" s="23"/>
      <c r="K389" s="23"/>
      <c r="L389" s="23"/>
      <c r="Q389" s="130"/>
    </row>
    <row r="390" spans="1:17" ht="15" hidden="1" customHeight="1" x14ac:dyDescent="0.25">
      <c r="B390" s="55">
        <v>4</v>
      </c>
      <c r="C390" s="56" t="s">
        <v>13</v>
      </c>
      <c r="D390" s="20">
        <f t="shared" ref="D390:K390" si="253">D391</f>
        <v>0</v>
      </c>
      <c r="E390" s="20">
        <f t="shared" si="253"/>
        <v>0</v>
      </c>
      <c r="F390" s="20">
        <f t="shared" si="253"/>
        <v>0</v>
      </c>
      <c r="G390" s="20">
        <f t="shared" si="253"/>
        <v>0</v>
      </c>
      <c r="H390" s="20">
        <f t="shared" si="253"/>
        <v>0</v>
      </c>
      <c r="I390" s="20">
        <f t="shared" si="253"/>
        <v>0</v>
      </c>
      <c r="J390" s="20">
        <f t="shared" si="253"/>
        <v>0</v>
      </c>
      <c r="K390" s="20">
        <f t="shared" si="253"/>
        <v>0</v>
      </c>
      <c r="L390" s="133"/>
      <c r="Q390" s="130"/>
    </row>
    <row r="391" spans="1:17" ht="15" hidden="1" customHeight="1" x14ac:dyDescent="0.25">
      <c r="B391" s="74">
        <v>42</v>
      </c>
      <c r="C391" s="75" t="s">
        <v>36</v>
      </c>
      <c r="D391" s="80">
        <f t="shared" ref="D391:K391" si="254">SUM(D392:D393)</f>
        <v>0</v>
      </c>
      <c r="E391" s="80">
        <f t="shared" si="254"/>
        <v>0</v>
      </c>
      <c r="F391" s="80">
        <f t="shared" si="254"/>
        <v>0</v>
      </c>
      <c r="G391" s="80">
        <f t="shared" si="254"/>
        <v>0</v>
      </c>
      <c r="H391" s="80">
        <f t="shared" si="254"/>
        <v>0</v>
      </c>
      <c r="I391" s="80">
        <f t="shared" si="254"/>
        <v>0</v>
      </c>
      <c r="J391" s="80">
        <f t="shared" ref="J391" si="255">SUM(J392:J393)</f>
        <v>0</v>
      </c>
      <c r="K391" s="80">
        <f t="shared" si="254"/>
        <v>0</v>
      </c>
      <c r="L391" s="33"/>
      <c r="Q391" s="130"/>
    </row>
    <row r="392" spans="1:17" ht="14.25" hidden="1" customHeight="1" x14ac:dyDescent="0.2">
      <c r="B392" s="72">
        <v>422</v>
      </c>
      <c r="C392" s="73" t="s">
        <v>80</v>
      </c>
      <c r="D392" s="13"/>
      <c r="E392" s="13"/>
      <c r="F392" s="13"/>
      <c r="G392" s="13"/>
      <c r="H392" s="13"/>
      <c r="I392" s="13"/>
      <c r="J392" s="13"/>
      <c r="K392" s="13"/>
      <c r="L392" s="23"/>
      <c r="Q392" s="130"/>
    </row>
    <row r="393" spans="1:17" ht="14.25" hidden="1" customHeight="1" x14ac:dyDescent="0.2">
      <c r="B393" s="76"/>
      <c r="C393" s="77"/>
      <c r="D393" s="23"/>
      <c r="E393" s="23"/>
      <c r="F393" s="23"/>
      <c r="G393" s="23"/>
      <c r="H393" s="23"/>
      <c r="I393" s="23"/>
      <c r="J393" s="23"/>
      <c r="K393" s="23"/>
      <c r="L393" s="23"/>
      <c r="Q393" s="130"/>
    </row>
    <row r="394" spans="1:17" ht="14.25" hidden="1" customHeight="1" x14ac:dyDescent="0.2">
      <c r="B394" s="76"/>
      <c r="C394" s="77"/>
      <c r="D394" s="23"/>
      <c r="E394" s="23"/>
      <c r="F394" s="23"/>
      <c r="G394" s="23"/>
      <c r="H394" s="23"/>
      <c r="I394" s="23"/>
      <c r="J394" s="23"/>
      <c r="K394" s="23"/>
      <c r="L394" s="23"/>
      <c r="Q394" s="130"/>
    </row>
    <row r="395" spans="1:17" ht="14.25" hidden="1" customHeight="1" x14ac:dyDescent="0.2">
      <c r="A395" s="48">
        <v>53080</v>
      </c>
      <c r="B395" s="76"/>
      <c r="C395" s="77" t="s">
        <v>96</v>
      </c>
      <c r="D395" s="23"/>
      <c r="E395" s="23"/>
      <c r="F395" s="23"/>
      <c r="G395" s="23"/>
      <c r="H395" s="23"/>
      <c r="I395" s="23"/>
      <c r="J395" s="23"/>
      <c r="K395" s="23"/>
      <c r="L395" s="23"/>
      <c r="Q395" s="130"/>
    </row>
    <row r="396" spans="1:17" ht="14.25" hidden="1" customHeight="1" x14ac:dyDescent="0.2">
      <c r="A396" s="48" t="s">
        <v>93</v>
      </c>
      <c r="B396" s="76"/>
      <c r="C396" s="77" t="s">
        <v>99</v>
      </c>
      <c r="D396" s="23"/>
      <c r="E396" s="23"/>
      <c r="F396" s="23"/>
      <c r="G396" s="23"/>
      <c r="H396" s="23"/>
      <c r="I396" s="23"/>
      <c r="J396" s="23"/>
      <c r="K396" s="23"/>
      <c r="L396" s="23"/>
      <c r="Q396" s="130"/>
    </row>
    <row r="397" spans="1:17" ht="15" hidden="1" customHeight="1" x14ac:dyDescent="0.25">
      <c r="B397" s="55">
        <v>4</v>
      </c>
      <c r="C397" s="56" t="s">
        <v>13</v>
      </c>
      <c r="D397" s="20">
        <f t="shared" ref="D397:K397" si="256">D398</f>
        <v>0</v>
      </c>
      <c r="E397" s="20">
        <f t="shared" si="256"/>
        <v>0</v>
      </c>
      <c r="F397" s="20">
        <f t="shared" si="256"/>
        <v>0</v>
      </c>
      <c r="G397" s="20">
        <f t="shared" si="256"/>
        <v>0</v>
      </c>
      <c r="H397" s="20">
        <f t="shared" si="256"/>
        <v>0</v>
      </c>
      <c r="I397" s="20">
        <f t="shared" si="256"/>
        <v>0</v>
      </c>
      <c r="J397" s="20">
        <f t="shared" si="256"/>
        <v>0</v>
      </c>
      <c r="K397" s="20">
        <f t="shared" si="256"/>
        <v>0</v>
      </c>
      <c r="L397" s="133"/>
      <c r="Q397" s="130"/>
    </row>
    <row r="398" spans="1:17" ht="15" hidden="1" customHeight="1" x14ac:dyDescent="0.25">
      <c r="B398" s="74">
        <v>42</v>
      </c>
      <c r="C398" s="75" t="s">
        <v>36</v>
      </c>
      <c r="D398" s="80">
        <f t="shared" ref="D398:K398" si="257">SUM(D399:D400)</f>
        <v>0</v>
      </c>
      <c r="E398" s="80">
        <f t="shared" si="257"/>
        <v>0</v>
      </c>
      <c r="F398" s="80">
        <f t="shared" si="257"/>
        <v>0</v>
      </c>
      <c r="G398" s="80">
        <f t="shared" si="257"/>
        <v>0</v>
      </c>
      <c r="H398" s="80">
        <f t="shared" si="257"/>
        <v>0</v>
      </c>
      <c r="I398" s="80">
        <f t="shared" si="257"/>
        <v>0</v>
      </c>
      <c r="J398" s="80">
        <f t="shared" ref="J398" si="258">SUM(J399:J400)</f>
        <v>0</v>
      </c>
      <c r="K398" s="80">
        <f t="shared" si="257"/>
        <v>0</v>
      </c>
      <c r="L398" s="33"/>
      <c r="Q398" s="130"/>
    </row>
    <row r="399" spans="1:17" ht="14.25" hidden="1" customHeight="1" x14ac:dyDescent="0.2">
      <c r="B399" s="72">
        <v>422</v>
      </c>
      <c r="C399" s="73" t="s">
        <v>80</v>
      </c>
      <c r="D399" s="13"/>
      <c r="E399" s="13"/>
      <c r="F399" s="13"/>
      <c r="G399" s="13"/>
      <c r="H399" s="13"/>
      <c r="I399" s="13"/>
      <c r="J399" s="13"/>
      <c r="K399" s="13"/>
      <c r="L399" s="23"/>
      <c r="Q399" s="130"/>
    </row>
    <row r="400" spans="1:17" ht="14.25" hidden="1" customHeight="1" x14ac:dyDescent="0.2">
      <c r="B400" s="76"/>
      <c r="C400" s="77"/>
      <c r="D400" s="23"/>
      <c r="E400" s="23"/>
      <c r="F400" s="23"/>
      <c r="G400" s="23"/>
      <c r="H400" s="23"/>
      <c r="I400" s="23"/>
      <c r="J400" s="23"/>
      <c r="K400" s="23"/>
      <c r="L400" s="23"/>
      <c r="Q400" s="130"/>
    </row>
    <row r="401" spans="1:17" hidden="1" x14ac:dyDescent="0.2">
      <c r="A401" s="48">
        <v>2301</v>
      </c>
      <c r="B401" s="76"/>
      <c r="C401" s="92" t="s">
        <v>61</v>
      </c>
      <c r="D401" s="23"/>
      <c r="E401" s="23"/>
      <c r="F401" s="23"/>
      <c r="G401" s="23"/>
      <c r="H401" s="23"/>
      <c r="I401" s="23"/>
      <c r="J401" s="23"/>
      <c r="K401" s="23"/>
      <c r="L401" s="23"/>
      <c r="Q401" s="130"/>
    </row>
    <row r="402" spans="1:17" ht="15" hidden="1" x14ac:dyDescent="0.25">
      <c r="B402" s="70"/>
      <c r="C402" s="92" t="s">
        <v>48</v>
      </c>
      <c r="D402" s="33"/>
      <c r="E402" s="91"/>
      <c r="F402" s="33"/>
      <c r="G402" s="33"/>
      <c r="H402" s="33"/>
      <c r="I402" s="33"/>
      <c r="J402" s="33"/>
      <c r="K402" s="33"/>
      <c r="L402" s="33"/>
      <c r="Q402" s="130"/>
    </row>
    <row r="403" spans="1:17" hidden="1" x14ac:dyDescent="0.2">
      <c r="A403" s="48" t="s">
        <v>77</v>
      </c>
      <c r="B403" s="76"/>
      <c r="C403" s="92" t="s">
        <v>134</v>
      </c>
      <c r="D403" s="23"/>
      <c r="E403" s="23"/>
      <c r="F403" s="23"/>
      <c r="G403" s="23"/>
      <c r="H403" s="23"/>
      <c r="I403" s="23"/>
      <c r="J403" s="23"/>
      <c r="K403" s="23"/>
      <c r="L403" s="23"/>
      <c r="Q403" s="130"/>
    </row>
    <row r="404" spans="1:17" hidden="1" x14ac:dyDescent="0.2">
      <c r="B404" s="76">
        <v>3</v>
      </c>
      <c r="C404" s="77" t="s">
        <v>5</v>
      </c>
      <c r="D404" s="23">
        <f t="shared" ref="D404:K404" si="259">D405</f>
        <v>0</v>
      </c>
      <c r="E404" s="23">
        <f t="shared" si="259"/>
        <v>0</v>
      </c>
      <c r="F404" s="23">
        <f t="shared" si="259"/>
        <v>0</v>
      </c>
      <c r="G404" s="23">
        <f t="shared" si="259"/>
        <v>0</v>
      </c>
      <c r="H404" s="23">
        <f t="shared" si="259"/>
        <v>0</v>
      </c>
      <c r="I404" s="23">
        <f t="shared" si="259"/>
        <v>0</v>
      </c>
      <c r="J404" s="23">
        <f t="shared" si="259"/>
        <v>0</v>
      </c>
      <c r="K404" s="23">
        <f t="shared" si="259"/>
        <v>0</v>
      </c>
      <c r="L404" s="23"/>
      <c r="Q404" s="130"/>
    </row>
    <row r="405" spans="1:17" hidden="1" x14ac:dyDescent="0.2">
      <c r="A405" s="54"/>
      <c r="B405" s="76">
        <v>32</v>
      </c>
      <c r="C405" s="77" t="s">
        <v>9</v>
      </c>
      <c r="D405" s="23">
        <f t="shared" ref="D405:K405" si="260">SUM(D406:D407)</f>
        <v>0</v>
      </c>
      <c r="E405" s="23">
        <f t="shared" si="260"/>
        <v>0</v>
      </c>
      <c r="F405" s="23">
        <f t="shared" si="260"/>
        <v>0</v>
      </c>
      <c r="G405" s="23">
        <f t="shared" si="260"/>
        <v>0</v>
      </c>
      <c r="H405" s="23">
        <f t="shared" si="260"/>
        <v>0</v>
      </c>
      <c r="I405" s="23">
        <f t="shared" si="260"/>
        <v>0</v>
      </c>
      <c r="J405" s="23">
        <f t="shared" ref="J405" si="261">SUM(J406:J407)</f>
        <v>0</v>
      </c>
      <c r="K405" s="23">
        <f t="shared" si="260"/>
        <v>0</v>
      </c>
      <c r="L405" s="23"/>
      <c r="Q405" s="130"/>
    </row>
    <row r="406" spans="1:17" hidden="1" x14ac:dyDescent="0.2">
      <c r="B406" s="76">
        <v>323</v>
      </c>
      <c r="C406" s="77" t="s">
        <v>12</v>
      </c>
      <c r="D406" s="23"/>
      <c r="E406" s="23"/>
      <c r="F406" s="23"/>
      <c r="G406" s="23"/>
      <c r="H406" s="23"/>
      <c r="I406" s="23"/>
      <c r="J406" s="23"/>
      <c r="K406" s="23"/>
      <c r="L406" s="23"/>
      <c r="Q406" s="130"/>
    </row>
    <row r="407" spans="1:17" hidden="1" x14ac:dyDescent="0.2">
      <c r="B407" s="76"/>
      <c r="C407" s="77"/>
      <c r="D407" s="23"/>
      <c r="E407" s="23"/>
      <c r="F407" s="23"/>
      <c r="G407" s="23"/>
      <c r="H407" s="23"/>
      <c r="I407" s="23"/>
      <c r="J407" s="23"/>
      <c r="K407" s="23"/>
      <c r="L407" s="23"/>
      <c r="Q407" s="130"/>
    </row>
    <row r="408" spans="1:17" ht="15" hidden="1" x14ac:dyDescent="0.25">
      <c r="B408" s="55">
        <v>4</v>
      </c>
      <c r="C408" s="56" t="s">
        <v>13</v>
      </c>
      <c r="D408" s="20">
        <f t="shared" ref="D408:K408" si="262">D409</f>
        <v>0</v>
      </c>
      <c r="E408" s="20">
        <f t="shared" si="262"/>
        <v>0</v>
      </c>
      <c r="F408" s="20">
        <f t="shared" si="262"/>
        <v>0</v>
      </c>
      <c r="G408" s="20">
        <f t="shared" si="262"/>
        <v>0</v>
      </c>
      <c r="H408" s="20">
        <f t="shared" si="262"/>
        <v>0</v>
      </c>
      <c r="I408" s="20">
        <f t="shared" si="262"/>
        <v>0</v>
      </c>
      <c r="J408" s="20">
        <f t="shared" si="262"/>
        <v>0</v>
      </c>
      <c r="K408" s="20">
        <f t="shared" si="262"/>
        <v>0</v>
      </c>
      <c r="L408" s="133"/>
      <c r="N408" s="49"/>
      <c r="Q408" s="130"/>
    </row>
    <row r="409" spans="1:17" ht="15" hidden="1" x14ac:dyDescent="0.25">
      <c r="B409" s="74">
        <v>41</v>
      </c>
      <c r="C409" s="75" t="s">
        <v>120</v>
      </c>
      <c r="D409" s="80">
        <f t="shared" ref="D409:K409" si="263">SUM(D410:D410)</f>
        <v>0</v>
      </c>
      <c r="E409" s="80">
        <f t="shared" si="263"/>
        <v>0</v>
      </c>
      <c r="F409" s="80">
        <f t="shared" si="263"/>
        <v>0</v>
      </c>
      <c r="G409" s="80">
        <f t="shared" si="263"/>
        <v>0</v>
      </c>
      <c r="H409" s="80">
        <f t="shared" si="263"/>
        <v>0</v>
      </c>
      <c r="I409" s="80">
        <f t="shared" si="263"/>
        <v>0</v>
      </c>
      <c r="J409" s="80">
        <f t="shared" si="263"/>
        <v>0</v>
      </c>
      <c r="K409" s="80">
        <f t="shared" si="263"/>
        <v>0</v>
      </c>
      <c r="L409" s="33"/>
      <c r="N409" s="49"/>
      <c r="Q409" s="130"/>
    </row>
    <row r="410" spans="1:17" hidden="1" x14ac:dyDescent="0.2">
      <c r="B410" s="72">
        <v>412</v>
      </c>
      <c r="C410" s="73" t="s">
        <v>121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23"/>
      <c r="N410" s="49"/>
      <c r="Q410" s="130"/>
    </row>
    <row r="411" spans="1:17" hidden="1" x14ac:dyDescent="0.2">
      <c r="B411" s="76"/>
      <c r="C411" s="77"/>
      <c r="D411" s="23"/>
      <c r="E411" s="23"/>
      <c r="F411" s="23"/>
      <c r="G411" s="23"/>
      <c r="H411" s="23"/>
      <c r="I411" s="23"/>
      <c r="J411" s="23"/>
      <c r="K411" s="23"/>
      <c r="L411" s="23"/>
      <c r="Q411" s="130"/>
    </row>
    <row r="412" spans="1:17" s="50" customFormat="1" ht="15" hidden="1" x14ac:dyDescent="0.25">
      <c r="B412" s="108">
        <v>2403</v>
      </c>
      <c r="C412" s="50" t="s">
        <v>209</v>
      </c>
      <c r="D412" s="2"/>
      <c r="E412" s="2"/>
      <c r="F412" s="2"/>
      <c r="G412" s="2"/>
      <c r="H412" s="2"/>
      <c r="I412" s="2"/>
      <c r="J412" s="2"/>
      <c r="K412" s="2"/>
      <c r="L412" s="2"/>
      <c r="P412" s="129"/>
      <c r="Q412" s="130"/>
    </row>
    <row r="413" spans="1:17" ht="15" hidden="1" x14ac:dyDescent="0.25">
      <c r="B413" s="61" t="s">
        <v>136</v>
      </c>
      <c r="C413" s="77" t="s">
        <v>208</v>
      </c>
      <c r="D413" s="33"/>
      <c r="E413" s="33"/>
      <c r="F413" s="33"/>
      <c r="G413" s="33"/>
      <c r="H413" s="33"/>
      <c r="I413" s="33"/>
      <c r="J413" s="33"/>
      <c r="K413" s="33"/>
      <c r="L413" s="33"/>
      <c r="Q413" s="130"/>
    </row>
    <row r="414" spans="1:17" hidden="1" x14ac:dyDescent="0.2">
      <c r="B414" s="61">
        <v>48006</v>
      </c>
      <c r="C414" s="77" t="s">
        <v>135</v>
      </c>
      <c r="D414" s="23"/>
      <c r="E414" s="23"/>
      <c r="F414" s="48"/>
      <c r="G414" s="48"/>
      <c r="H414" s="23"/>
      <c r="I414" s="23"/>
      <c r="J414" s="23"/>
      <c r="K414" s="23"/>
      <c r="L414" s="23"/>
      <c r="Q414" s="130"/>
    </row>
    <row r="415" spans="1:17" ht="15" hidden="1" x14ac:dyDescent="0.25">
      <c r="B415" s="55">
        <v>4</v>
      </c>
      <c r="C415" s="56" t="s">
        <v>13</v>
      </c>
      <c r="D415" s="20">
        <f t="shared" ref="D415:K416" si="264">D416</f>
        <v>0</v>
      </c>
      <c r="E415" s="20">
        <f t="shared" si="264"/>
        <v>24312.5</v>
      </c>
      <c r="F415" s="20">
        <f t="shared" si="264"/>
        <v>24312.5</v>
      </c>
      <c r="G415" s="20">
        <f t="shared" si="264"/>
        <v>3226.8232795805957</v>
      </c>
      <c r="H415" s="20">
        <f t="shared" si="264"/>
        <v>9425.31</v>
      </c>
      <c r="I415" s="20">
        <f t="shared" si="264"/>
        <v>1250.9536133784588</v>
      </c>
      <c r="J415" s="20">
        <f t="shared" si="264"/>
        <v>0</v>
      </c>
      <c r="K415" s="20">
        <f t="shared" si="264"/>
        <v>0</v>
      </c>
      <c r="L415" s="133"/>
      <c r="Q415" s="130"/>
    </row>
    <row r="416" spans="1:17" ht="15" hidden="1" x14ac:dyDescent="0.25">
      <c r="A416" s="54"/>
      <c r="B416" s="74">
        <v>45</v>
      </c>
      <c r="C416" s="75" t="s">
        <v>137</v>
      </c>
      <c r="D416" s="80">
        <f t="shared" si="264"/>
        <v>0</v>
      </c>
      <c r="E416" s="80">
        <f t="shared" si="264"/>
        <v>24312.5</v>
      </c>
      <c r="F416" s="80">
        <f t="shared" si="264"/>
        <v>24312.5</v>
      </c>
      <c r="G416" s="80">
        <f>G417</f>
        <v>3226.8232795805957</v>
      </c>
      <c r="H416" s="80">
        <f t="shared" si="264"/>
        <v>9425.31</v>
      </c>
      <c r="I416" s="80">
        <f>I417</f>
        <v>1250.9536133784588</v>
      </c>
      <c r="J416" s="80">
        <f t="shared" si="264"/>
        <v>0</v>
      </c>
      <c r="K416" s="80">
        <f t="shared" si="264"/>
        <v>0</v>
      </c>
      <c r="L416" s="33"/>
      <c r="Q416" s="130"/>
    </row>
    <row r="417" spans="1:17" hidden="1" x14ac:dyDescent="0.2">
      <c r="B417" s="72">
        <v>451</v>
      </c>
      <c r="C417" s="73" t="s">
        <v>138</v>
      </c>
      <c r="D417" s="13"/>
      <c r="E417" s="88">
        <v>24312.5</v>
      </c>
      <c r="F417" s="13">
        <v>24312.5</v>
      </c>
      <c r="G417" s="13">
        <f>F417/7.5345</f>
        <v>3226.8232795805957</v>
      </c>
      <c r="H417" s="13">
        <v>9425.31</v>
      </c>
      <c r="I417" s="13">
        <f>H417/7.5345</f>
        <v>1250.9536133784588</v>
      </c>
      <c r="J417" s="34">
        <v>0</v>
      </c>
      <c r="K417" s="34">
        <v>0</v>
      </c>
      <c r="L417" s="81"/>
      <c r="Q417" s="130"/>
    </row>
    <row r="418" spans="1:17" hidden="1" x14ac:dyDescent="0.2">
      <c r="B418" s="76"/>
      <c r="C418" s="77"/>
      <c r="D418" s="23"/>
      <c r="E418" s="23"/>
      <c r="F418" s="23"/>
      <c r="G418" s="23"/>
      <c r="H418" s="23"/>
      <c r="I418" s="23"/>
      <c r="J418" s="23"/>
      <c r="K418" s="23"/>
      <c r="L418" s="23"/>
      <c r="Q418" s="130"/>
    </row>
    <row r="419" spans="1:17" hidden="1" x14ac:dyDescent="0.2">
      <c r="A419" s="48">
        <v>48006</v>
      </c>
      <c r="B419" s="76"/>
      <c r="C419" s="77" t="s">
        <v>119</v>
      </c>
      <c r="D419" s="23"/>
      <c r="E419" s="23"/>
      <c r="F419" s="23"/>
      <c r="G419" s="23"/>
      <c r="H419" s="23"/>
      <c r="I419" s="23"/>
      <c r="J419" s="23"/>
      <c r="K419" s="23"/>
      <c r="L419" s="23"/>
      <c r="Q419" s="130"/>
    </row>
    <row r="420" spans="1:17" ht="15" hidden="1" x14ac:dyDescent="0.25">
      <c r="B420" s="55">
        <v>4</v>
      </c>
      <c r="C420" s="56" t="s">
        <v>13</v>
      </c>
      <c r="D420" s="20">
        <f t="shared" ref="D420:K420" si="265">D421</f>
        <v>0</v>
      </c>
      <c r="E420" s="20">
        <f t="shared" si="265"/>
        <v>0</v>
      </c>
      <c r="F420" s="20">
        <f t="shared" si="265"/>
        <v>0</v>
      </c>
      <c r="G420" s="20">
        <f t="shared" si="265"/>
        <v>0</v>
      </c>
      <c r="H420" s="20">
        <f t="shared" si="265"/>
        <v>0</v>
      </c>
      <c r="I420" s="20">
        <f t="shared" si="265"/>
        <v>0</v>
      </c>
      <c r="J420" s="20">
        <f t="shared" si="265"/>
        <v>0</v>
      </c>
      <c r="K420" s="20">
        <f t="shared" si="265"/>
        <v>0</v>
      </c>
      <c r="L420" s="133"/>
      <c r="Q420" s="130"/>
    </row>
    <row r="421" spans="1:17" ht="15" hidden="1" x14ac:dyDescent="0.25">
      <c r="B421" s="74">
        <v>42</v>
      </c>
      <c r="C421" s="75" t="s">
        <v>36</v>
      </c>
      <c r="D421" s="80">
        <f t="shared" ref="D421:K421" si="266">SUM(D422:D423)</f>
        <v>0</v>
      </c>
      <c r="E421" s="80">
        <f t="shared" si="266"/>
        <v>0</v>
      </c>
      <c r="F421" s="80">
        <f t="shared" si="266"/>
        <v>0</v>
      </c>
      <c r="G421" s="80">
        <f t="shared" si="266"/>
        <v>0</v>
      </c>
      <c r="H421" s="80">
        <f t="shared" si="266"/>
        <v>0</v>
      </c>
      <c r="I421" s="80">
        <f t="shared" si="266"/>
        <v>0</v>
      </c>
      <c r="J421" s="80">
        <f t="shared" ref="J421" si="267">SUM(J422:J423)</f>
        <v>0</v>
      </c>
      <c r="K421" s="80">
        <f t="shared" si="266"/>
        <v>0</v>
      </c>
      <c r="L421" s="33"/>
      <c r="Q421" s="130"/>
    </row>
    <row r="422" spans="1:17" hidden="1" x14ac:dyDescent="0.2">
      <c r="B422" s="72">
        <v>422</v>
      </c>
      <c r="C422" s="73" t="s">
        <v>80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23"/>
      <c r="Q422" s="130"/>
    </row>
    <row r="423" spans="1:17" hidden="1" x14ac:dyDescent="0.2">
      <c r="B423" s="76"/>
      <c r="C423" s="77"/>
      <c r="D423" s="23"/>
      <c r="E423" s="23"/>
      <c r="F423" s="23"/>
      <c r="G423" s="23"/>
      <c r="H423" s="23"/>
      <c r="I423" s="23"/>
      <c r="J423" s="23"/>
      <c r="K423" s="23"/>
      <c r="L423" s="23"/>
      <c r="Q423" s="130"/>
    </row>
    <row r="424" spans="1:17" hidden="1" x14ac:dyDescent="0.2">
      <c r="A424" s="48">
        <v>55291</v>
      </c>
      <c r="B424" s="76"/>
      <c r="C424" s="77" t="s">
        <v>107</v>
      </c>
      <c r="D424" s="23"/>
      <c r="E424" s="23"/>
      <c r="F424" s="23"/>
      <c r="G424" s="23"/>
      <c r="H424" s="23"/>
      <c r="I424" s="23"/>
      <c r="J424" s="23"/>
      <c r="K424" s="23"/>
      <c r="L424" s="23"/>
      <c r="Q424" s="130"/>
    </row>
    <row r="425" spans="1:17" ht="15" hidden="1" x14ac:dyDescent="0.25">
      <c r="B425" s="55">
        <v>4</v>
      </c>
      <c r="C425" s="56" t="s">
        <v>13</v>
      </c>
      <c r="D425" s="20">
        <f t="shared" ref="D425:K425" si="268">D426</f>
        <v>0</v>
      </c>
      <c r="E425" s="20">
        <f t="shared" si="268"/>
        <v>0</v>
      </c>
      <c r="F425" s="20">
        <f t="shared" si="268"/>
        <v>0</v>
      </c>
      <c r="G425" s="20">
        <f t="shared" si="268"/>
        <v>0</v>
      </c>
      <c r="H425" s="20">
        <f t="shared" si="268"/>
        <v>0</v>
      </c>
      <c r="I425" s="20">
        <f t="shared" si="268"/>
        <v>0</v>
      </c>
      <c r="J425" s="20">
        <f t="shared" si="268"/>
        <v>0</v>
      </c>
      <c r="K425" s="20">
        <f t="shared" si="268"/>
        <v>0</v>
      </c>
      <c r="L425" s="133"/>
      <c r="M425" s="46"/>
      <c r="N425" s="46"/>
      <c r="Q425" s="130"/>
    </row>
    <row r="426" spans="1:17" ht="15" hidden="1" x14ac:dyDescent="0.25">
      <c r="B426" s="74">
        <v>42</v>
      </c>
      <c r="C426" s="75" t="s">
        <v>36</v>
      </c>
      <c r="D426" s="80">
        <f t="shared" ref="D426:K426" si="269">SUM(D427:D427)</f>
        <v>0</v>
      </c>
      <c r="E426" s="80">
        <f t="shared" si="269"/>
        <v>0</v>
      </c>
      <c r="F426" s="80">
        <f t="shared" si="269"/>
        <v>0</v>
      </c>
      <c r="G426" s="80">
        <f t="shared" si="269"/>
        <v>0</v>
      </c>
      <c r="H426" s="80">
        <f t="shared" si="269"/>
        <v>0</v>
      </c>
      <c r="I426" s="80">
        <f t="shared" si="269"/>
        <v>0</v>
      </c>
      <c r="J426" s="80">
        <f t="shared" si="269"/>
        <v>0</v>
      </c>
      <c r="K426" s="80">
        <f t="shared" si="269"/>
        <v>0</v>
      </c>
      <c r="L426" s="33"/>
      <c r="M426" s="46"/>
      <c r="N426" s="46"/>
      <c r="Q426" s="130"/>
    </row>
    <row r="427" spans="1:17" hidden="1" x14ac:dyDescent="0.2">
      <c r="B427" s="72">
        <v>422</v>
      </c>
      <c r="C427" s="73" t="s">
        <v>80</v>
      </c>
      <c r="D427" s="13"/>
      <c r="E427" s="13"/>
      <c r="F427" s="13"/>
      <c r="G427" s="13"/>
      <c r="H427" s="13"/>
      <c r="I427" s="13"/>
      <c r="J427" s="13"/>
      <c r="K427" s="13"/>
      <c r="L427" s="23"/>
      <c r="Q427" s="130"/>
    </row>
    <row r="428" spans="1:17" hidden="1" x14ac:dyDescent="0.2">
      <c r="B428" s="76"/>
      <c r="C428" s="77"/>
      <c r="D428" s="23"/>
      <c r="E428" s="23"/>
      <c r="F428" s="23"/>
      <c r="G428" s="23"/>
      <c r="H428" s="23"/>
      <c r="I428" s="23"/>
      <c r="J428" s="23"/>
      <c r="K428" s="23"/>
      <c r="L428" s="23"/>
      <c r="Q428" s="130"/>
    </row>
    <row r="429" spans="1:17" hidden="1" x14ac:dyDescent="0.2">
      <c r="A429" s="48" t="s">
        <v>124</v>
      </c>
      <c r="B429" s="76"/>
      <c r="C429" s="77" t="s">
        <v>125</v>
      </c>
      <c r="D429" s="23"/>
      <c r="E429" s="23"/>
      <c r="F429" s="23"/>
      <c r="G429" s="23"/>
      <c r="H429" s="23"/>
      <c r="I429" s="23"/>
      <c r="J429" s="23"/>
      <c r="K429" s="23"/>
      <c r="L429" s="23"/>
      <c r="Q429" s="130"/>
    </row>
    <row r="430" spans="1:17" hidden="1" x14ac:dyDescent="0.2">
      <c r="A430" s="48">
        <v>53082</v>
      </c>
      <c r="B430" s="76"/>
      <c r="C430" s="77" t="s">
        <v>108</v>
      </c>
      <c r="D430" s="23"/>
      <c r="E430" s="23"/>
      <c r="F430" s="23"/>
      <c r="G430" s="23"/>
      <c r="H430" s="23"/>
      <c r="I430" s="23"/>
      <c r="J430" s="23"/>
      <c r="K430" s="23"/>
      <c r="L430" s="23"/>
      <c r="Q430" s="130"/>
    </row>
    <row r="431" spans="1:17" ht="15" hidden="1" x14ac:dyDescent="0.25">
      <c r="B431" s="55">
        <v>3</v>
      </c>
      <c r="C431" s="56" t="s">
        <v>5</v>
      </c>
      <c r="D431" s="20">
        <f t="shared" ref="D431:M431" si="270">D432</f>
        <v>15000</v>
      </c>
      <c r="E431" s="20">
        <f t="shared" si="270"/>
        <v>0</v>
      </c>
      <c r="F431" s="20">
        <f t="shared" si="270"/>
        <v>0</v>
      </c>
      <c r="G431" s="20">
        <f t="shared" si="270"/>
        <v>0</v>
      </c>
      <c r="H431" s="20">
        <f t="shared" si="270"/>
        <v>0</v>
      </c>
      <c r="I431" s="20">
        <f t="shared" si="270"/>
        <v>0</v>
      </c>
      <c r="J431" s="20">
        <f t="shared" si="270"/>
        <v>0</v>
      </c>
      <c r="K431" s="20">
        <f t="shared" si="270"/>
        <v>0</v>
      </c>
      <c r="L431" s="133"/>
      <c r="M431" s="46">
        <f t="shared" si="270"/>
        <v>0</v>
      </c>
      <c r="N431" s="46">
        <f>M431</f>
        <v>0</v>
      </c>
      <c r="Q431" s="130"/>
    </row>
    <row r="432" spans="1:17" ht="15" hidden="1" x14ac:dyDescent="0.25">
      <c r="B432" s="74">
        <v>32</v>
      </c>
      <c r="C432" s="75" t="s">
        <v>9</v>
      </c>
      <c r="D432" s="80">
        <f t="shared" ref="D432:K432" si="271">D433</f>
        <v>15000</v>
      </c>
      <c r="E432" s="80">
        <f t="shared" si="271"/>
        <v>0</v>
      </c>
      <c r="F432" s="80">
        <f t="shared" si="271"/>
        <v>0</v>
      </c>
      <c r="G432" s="80">
        <f t="shared" si="271"/>
        <v>0</v>
      </c>
      <c r="H432" s="80">
        <f t="shared" si="271"/>
        <v>0</v>
      </c>
      <c r="I432" s="80">
        <f t="shared" si="271"/>
        <v>0</v>
      </c>
      <c r="J432" s="80">
        <f t="shared" si="271"/>
        <v>0</v>
      </c>
      <c r="K432" s="80">
        <f t="shared" si="271"/>
        <v>0</v>
      </c>
      <c r="L432" s="33"/>
      <c r="M432" s="46">
        <v>0</v>
      </c>
      <c r="N432" s="46">
        <f>M432</f>
        <v>0</v>
      </c>
      <c r="Q432" s="130"/>
    </row>
    <row r="433" spans="1:17" hidden="1" x14ac:dyDescent="0.2">
      <c r="B433" s="72">
        <v>322</v>
      </c>
      <c r="C433" s="73" t="s">
        <v>11</v>
      </c>
      <c r="D433" s="13">
        <v>15000</v>
      </c>
      <c r="E433" s="88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23"/>
      <c r="Q433" s="130"/>
    </row>
    <row r="434" spans="1:17" ht="15" hidden="1" x14ac:dyDescent="0.25">
      <c r="B434" s="55">
        <v>4</v>
      </c>
      <c r="C434" s="56" t="s">
        <v>13</v>
      </c>
      <c r="D434" s="20">
        <f t="shared" ref="D434:M434" si="272">D435</f>
        <v>12000</v>
      </c>
      <c r="E434" s="20">
        <f t="shared" si="272"/>
        <v>0</v>
      </c>
      <c r="F434" s="20">
        <f t="shared" si="272"/>
        <v>0</v>
      </c>
      <c r="G434" s="20">
        <f t="shared" si="272"/>
        <v>0</v>
      </c>
      <c r="H434" s="20">
        <f t="shared" si="272"/>
        <v>0</v>
      </c>
      <c r="I434" s="20">
        <f t="shared" si="272"/>
        <v>0</v>
      </c>
      <c r="J434" s="20">
        <f t="shared" si="272"/>
        <v>0</v>
      </c>
      <c r="K434" s="20">
        <f t="shared" si="272"/>
        <v>0</v>
      </c>
      <c r="L434" s="133"/>
      <c r="M434" s="46">
        <f t="shared" si="272"/>
        <v>0</v>
      </c>
      <c r="N434" s="46">
        <f>M434</f>
        <v>0</v>
      </c>
      <c r="Q434" s="130"/>
    </row>
    <row r="435" spans="1:17" ht="15" hidden="1" x14ac:dyDescent="0.25">
      <c r="B435" s="74">
        <v>42</v>
      </c>
      <c r="C435" s="75" t="s">
        <v>36</v>
      </c>
      <c r="D435" s="80">
        <f t="shared" ref="D435:K435" si="273">SUM(D436:D437)</f>
        <v>12000</v>
      </c>
      <c r="E435" s="80">
        <f t="shared" si="273"/>
        <v>0</v>
      </c>
      <c r="F435" s="80">
        <f t="shared" si="273"/>
        <v>0</v>
      </c>
      <c r="G435" s="80">
        <f t="shared" si="273"/>
        <v>0</v>
      </c>
      <c r="H435" s="80">
        <f t="shared" si="273"/>
        <v>0</v>
      </c>
      <c r="I435" s="80">
        <f t="shared" si="273"/>
        <v>0</v>
      </c>
      <c r="J435" s="80">
        <f t="shared" ref="J435" si="274">SUM(J436:J437)</f>
        <v>0</v>
      </c>
      <c r="K435" s="80">
        <f t="shared" si="273"/>
        <v>0</v>
      </c>
      <c r="L435" s="33"/>
      <c r="M435" s="46">
        <v>0</v>
      </c>
      <c r="N435" s="46">
        <f>M435</f>
        <v>0</v>
      </c>
      <c r="Q435" s="130"/>
    </row>
    <row r="436" spans="1:17" hidden="1" x14ac:dyDescent="0.2">
      <c r="B436" s="72">
        <v>412</v>
      </c>
      <c r="C436" s="73" t="s">
        <v>121</v>
      </c>
      <c r="D436" s="13">
        <v>5000</v>
      </c>
      <c r="E436" s="88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23"/>
      <c r="Q436" s="130"/>
    </row>
    <row r="437" spans="1:17" hidden="1" x14ac:dyDescent="0.2">
      <c r="B437" s="72">
        <v>422</v>
      </c>
      <c r="C437" s="73" t="s">
        <v>80</v>
      </c>
      <c r="D437" s="13">
        <v>7000</v>
      </c>
      <c r="E437" s="88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23"/>
      <c r="Q437" s="130"/>
    </row>
    <row r="438" spans="1:17" x14ac:dyDescent="0.2">
      <c r="B438" s="76"/>
      <c r="C438" s="77"/>
      <c r="D438" s="23"/>
      <c r="E438" s="23"/>
      <c r="F438" s="23"/>
      <c r="G438" s="23"/>
      <c r="H438" s="23"/>
      <c r="I438" s="23"/>
      <c r="J438" s="23"/>
      <c r="K438" s="23"/>
      <c r="L438" s="23"/>
      <c r="Q438" s="130"/>
    </row>
    <row r="439" spans="1:17" ht="15" x14ac:dyDescent="0.25">
      <c r="B439" s="108">
        <v>9211</v>
      </c>
      <c r="C439" s="111" t="s">
        <v>221</v>
      </c>
      <c r="D439" s="23"/>
      <c r="E439" s="23"/>
      <c r="F439" s="23"/>
      <c r="G439" s="23"/>
      <c r="H439" s="23"/>
      <c r="I439" s="23"/>
      <c r="J439" s="23"/>
      <c r="K439" s="23"/>
      <c r="L439" s="23"/>
      <c r="Q439" s="130"/>
    </row>
    <row r="440" spans="1:17" ht="15" x14ac:dyDescent="0.25">
      <c r="B440" s="48" t="s">
        <v>223</v>
      </c>
      <c r="C440" s="92" t="s">
        <v>224</v>
      </c>
      <c r="D440" s="33"/>
      <c r="E440" s="91"/>
      <c r="F440" s="33"/>
      <c r="G440" s="33"/>
      <c r="H440" s="33"/>
      <c r="I440" s="33"/>
      <c r="J440" s="33"/>
      <c r="K440" s="33"/>
      <c r="L440" s="33"/>
      <c r="Q440" s="130"/>
    </row>
    <row r="441" spans="1:17" x14ac:dyDescent="0.2">
      <c r="B441" s="76">
        <v>11001</v>
      </c>
      <c r="C441" s="92" t="s">
        <v>140</v>
      </c>
      <c r="D441" s="23"/>
      <c r="E441" s="23"/>
      <c r="F441" s="48"/>
      <c r="G441" s="48"/>
      <c r="H441" s="23"/>
      <c r="I441" s="23"/>
      <c r="J441" s="23"/>
      <c r="K441" s="23"/>
      <c r="L441" s="23"/>
      <c r="Q441" s="130"/>
    </row>
    <row r="442" spans="1:17" ht="15" x14ac:dyDescent="0.25">
      <c r="B442" s="55">
        <v>3</v>
      </c>
      <c r="C442" s="56" t="s">
        <v>5</v>
      </c>
      <c r="D442" s="20">
        <f t="shared" ref="D442:I442" si="275">D443+D447</f>
        <v>0</v>
      </c>
      <c r="E442" s="89">
        <f t="shared" si="275"/>
        <v>51225.000000000007</v>
      </c>
      <c r="F442" s="20">
        <f t="shared" si="275"/>
        <v>50883.740000000005</v>
      </c>
      <c r="G442" s="20">
        <f t="shared" si="275"/>
        <v>6753.4328754396447</v>
      </c>
      <c r="H442" s="20">
        <f t="shared" si="275"/>
        <v>18930.71</v>
      </c>
      <c r="I442" s="20">
        <f t="shared" si="275"/>
        <v>2512.5369964828451</v>
      </c>
      <c r="J442" s="20">
        <f>J443+J447</f>
        <v>26325.54</v>
      </c>
      <c r="K442" s="20">
        <f>K443+K447</f>
        <v>3493.9996018315742</v>
      </c>
      <c r="L442" s="20">
        <f>L443+L447</f>
        <v>3039.7000000000003</v>
      </c>
      <c r="M442" s="119">
        <f>SUM(M443:M447)</f>
        <v>0</v>
      </c>
      <c r="N442" s="119">
        <v>0</v>
      </c>
      <c r="Q442" s="130"/>
    </row>
    <row r="443" spans="1:17" ht="15" x14ac:dyDescent="0.25">
      <c r="A443" s="54"/>
      <c r="B443" s="74">
        <v>31</v>
      </c>
      <c r="C443" s="75" t="s">
        <v>6</v>
      </c>
      <c r="D443" s="80">
        <f t="shared" ref="D443:I443" si="276">SUM(D444:D446)</f>
        <v>0</v>
      </c>
      <c r="E443" s="90">
        <f t="shared" si="276"/>
        <v>49859.000000000007</v>
      </c>
      <c r="F443" s="80">
        <f t="shared" si="276"/>
        <v>49538.26</v>
      </c>
      <c r="G443" s="80">
        <f t="shared" si="276"/>
        <v>6574.8569911739332</v>
      </c>
      <c r="H443" s="80">
        <f t="shared" si="276"/>
        <v>17596.03</v>
      </c>
      <c r="I443" s="80">
        <f t="shared" si="276"/>
        <v>2335.394518548012</v>
      </c>
      <c r="J443" s="80">
        <f>SUM(J444:J446)</f>
        <v>25130.82</v>
      </c>
      <c r="K443" s="80">
        <f>SUM(K444:K446)</f>
        <v>3335.4330081624521</v>
      </c>
      <c r="L443" s="80">
        <f>SUM(L444:L446)</f>
        <v>3013.15</v>
      </c>
      <c r="M443" s="118"/>
      <c r="N443" s="118"/>
      <c r="Q443" s="130"/>
    </row>
    <row r="444" spans="1:17" hidden="1" x14ac:dyDescent="0.2">
      <c r="B444" s="72">
        <v>311</v>
      </c>
      <c r="C444" s="73" t="s">
        <v>60</v>
      </c>
      <c r="D444" s="13">
        <v>0</v>
      </c>
      <c r="E444" s="88">
        <v>36289.870000000003</v>
      </c>
      <c r="F444" s="13">
        <v>36014.54</v>
      </c>
      <c r="G444" s="13">
        <f>F444/7.5345</f>
        <v>4779.9508925608861</v>
      </c>
      <c r="H444" s="13">
        <v>14074.08</v>
      </c>
      <c r="I444" s="13">
        <f>H444/7.5345</f>
        <v>1867.95142345212</v>
      </c>
      <c r="J444" s="34">
        <v>17451.349999999999</v>
      </c>
      <c r="K444" s="34">
        <f>J444/7.5345</f>
        <v>2316.1921826265839</v>
      </c>
      <c r="L444" s="34">
        <v>2586.38</v>
      </c>
      <c r="M444" s="60"/>
      <c r="N444" s="60"/>
      <c r="Q444" s="130"/>
    </row>
    <row r="445" spans="1:17" hidden="1" x14ac:dyDescent="0.2">
      <c r="B445" s="72">
        <v>312</v>
      </c>
      <c r="C445" s="73" t="s">
        <v>21</v>
      </c>
      <c r="D445" s="13">
        <v>0</v>
      </c>
      <c r="E445" s="88">
        <v>7581.3</v>
      </c>
      <c r="F445" s="13">
        <v>7581.3</v>
      </c>
      <c r="G445" s="13">
        <f>F445/7.5345</f>
        <v>1006.2114274338045</v>
      </c>
      <c r="H445" s="13">
        <v>1199.73</v>
      </c>
      <c r="I445" s="13">
        <f>H445/7.5345</f>
        <v>159.2315349392793</v>
      </c>
      <c r="J445" s="34">
        <v>4800</v>
      </c>
      <c r="K445" s="34">
        <f t="shared" ref="K445:K448" si="277">J445/7.5345</f>
        <v>637.06948039020506</v>
      </c>
      <c r="L445" s="34"/>
      <c r="M445" s="60"/>
      <c r="N445" s="60"/>
      <c r="Q445" s="130"/>
    </row>
    <row r="446" spans="1:17" hidden="1" x14ac:dyDescent="0.2">
      <c r="B446" s="72">
        <v>313</v>
      </c>
      <c r="C446" s="73" t="s">
        <v>8</v>
      </c>
      <c r="D446" s="13">
        <v>0</v>
      </c>
      <c r="E446" s="88">
        <v>5987.83</v>
      </c>
      <c r="F446" s="13">
        <v>5942.42</v>
      </c>
      <c r="G446" s="13">
        <f>F446/7.5345</f>
        <v>788.69467117924216</v>
      </c>
      <c r="H446" s="13">
        <v>2322.2199999999998</v>
      </c>
      <c r="I446" s="13">
        <f>H446/7.5345</f>
        <v>308.21156015661285</v>
      </c>
      <c r="J446" s="34">
        <v>2879.47</v>
      </c>
      <c r="K446" s="34">
        <f t="shared" si="277"/>
        <v>382.17134514566322</v>
      </c>
      <c r="L446" s="34">
        <v>426.77</v>
      </c>
      <c r="M446" s="60"/>
      <c r="N446" s="60"/>
      <c r="Q446" s="130"/>
    </row>
    <row r="447" spans="1:17" ht="15" x14ac:dyDescent="0.25">
      <c r="B447" s="74">
        <v>32</v>
      </c>
      <c r="C447" s="75" t="s">
        <v>9</v>
      </c>
      <c r="D447" s="80">
        <f t="shared" ref="D447:I447" si="278">D448</f>
        <v>0</v>
      </c>
      <c r="E447" s="90">
        <f t="shared" si="278"/>
        <v>1366</v>
      </c>
      <c r="F447" s="80">
        <f t="shared" si="278"/>
        <v>1345.48</v>
      </c>
      <c r="G447" s="80">
        <f t="shared" si="278"/>
        <v>178.57588426571107</v>
      </c>
      <c r="H447" s="80">
        <f t="shared" si="278"/>
        <v>1334.68</v>
      </c>
      <c r="I447" s="80">
        <f t="shared" si="278"/>
        <v>177.1424779348331</v>
      </c>
      <c r="J447" s="80">
        <f>J448</f>
        <v>1194.72</v>
      </c>
      <c r="K447" s="80">
        <f>K448</f>
        <v>158.56659366912203</v>
      </c>
      <c r="L447" s="80">
        <f>L448</f>
        <v>26.55</v>
      </c>
      <c r="M447" s="118"/>
      <c r="N447" s="118"/>
      <c r="Q447" s="130"/>
    </row>
    <row r="448" spans="1:17" hidden="1" x14ac:dyDescent="0.2">
      <c r="B448" s="72">
        <v>321</v>
      </c>
      <c r="C448" s="73" t="s">
        <v>10</v>
      </c>
      <c r="D448" s="13">
        <v>0</v>
      </c>
      <c r="E448" s="88">
        <v>1366</v>
      </c>
      <c r="F448" s="13">
        <v>1345.48</v>
      </c>
      <c r="G448" s="13">
        <f>F448/7.5345</f>
        <v>178.57588426571107</v>
      </c>
      <c r="H448" s="13">
        <v>1334.68</v>
      </c>
      <c r="I448" s="13">
        <f>H448/7.5345</f>
        <v>177.1424779348331</v>
      </c>
      <c r="J448" s="34">
        <v>1194.72</v>
      </c>
      <c r="K448" s="34">
        <f t="shared" si="277"/>
        <v>158.56659366912203</v>
      </c>
      <c r="L448" s="34">
        <v>26.55</v>
      </c>
      <c r="Q448" s="130"/>
    </row>
    <row r="449" spans="1:17" ht="15" x14ac:dyDescent="0.25">
      <c r="B449" s="48" t="s">
        <v>223</v>
      </c>
      <c r="C449" s="92" t="s">
        <v>224</v>
      </c>
      <c r="D449" s="33"/>
      <c r="E449" s="91"/>
      <c r="F449" s="33"/>
      <c r="G449" s="33"/>
      <c r="H449" s="33"/>
      <c r="I449" s="33"/>
      <c r="J449" s="33"/>
      <c r="K449" s="33"/>
      <c r="L449" s="33"/>
      <c r="Q449" s="130"/>
    </row>
    <row r="450" spans="1:17" x14ac:dyDescent="0.2">
      <c r="B450" s="76">
        <v>51100</v>
      </c>
      <c r="C450" s="92" t="s">
        <v>210</v>
      </c>
      <c r="D450" s="23"/>
      <c r="E450" s="23"/>
      <c r="F450" s="23"/>
      <c r="G450" s="23"/>
      <c r="H450" s="23"/>
      <c r="I450" s="23"/>
      <c r="J450" s="23"/>
      <c r="K450" s="23"/>
      <c r="L450" s="23"/>
      <c r="Q450" s="130"/>
    </row>
    <row r="451" spans="1:17" ht="15" x14ac:dyDescent="0.25">
      <c r="B451" s="55">
        <v>3</v>
      </c>
      <c r="C451" s="56" t="s">
        <v>5</v>
      </c>
      <c r="D451" s="20">
        <f t="shared" ref="D451:I451" si="279">D452+D456</f>
        <v>0</v>
      </c>
      <c r="E451" s="89">
        <f t="shared" si="279"/>
        <v>23775</v>
      </c>
      <c r="F451" s="20">
        <f t="shared" si="279"/>
        <v>23775</v>
      </c>
      <c r="G451" s="20">
        <f t="shared" si="279"/>
        <v>3155.4847700577343</v>
      </c>
      <c r="H451" s="20">
        <f t="shared" si="279"/>
        <v>99412.89</v>
      </c>
      <c r="I451" s="20">
        <f t="shared" si="279"/>
        <v>13194.357953414294</v>
      </c>
      <c r="J451" s="20">
        <f>J452+J456</f>
        <v>149213.24</v>
      </c>
      <c r="K451" s="20">
        <f>K452+K456</f>
        <v>19804.000265445615</v>
      </c>
      <c r="L451" s="20">
        <f>L452+L456</f>
        <v>17001.22</v>
      </c>
      <c r="M451" s="119">
        <f>SUM(M452:M456)</f>
        <v>0</v>
      </c>
      <c r="N451" s="119">
        <v>0</v>
      </c>
      <c r="Q451" s="130"/>
    </row>
    <row r="452" spans="1:17" ht="15" x14ac:dyDescent="0.25">
      <c r="A452" s="54"/>
      <c r="B452" s="74">
        <v>31</v>
      </c>
      <c r="C452" s="75" t="s">
        <v>6</v>
      </c>
      <c r="D452" s="80">
        <f t="shared" ref="D452:I452" si="280">SUM(D453:D455)</f>
        <v>0</v>
      </c>
      <c r="E452" s="90">
        <f t="shared" si="280"/>
        <v>23141</v>
      </c>
      <c r="F452" s="80">
        <f t="shared" si="280"/>
        <v>23141</v>
      </c>
      <c r="G452" s="80">
        <f t="shared" si="280"/>
        <v>3071.3385095228614</v>
      </c>
      <c r="H452" s="80">
        <f t="shared" si="280"/>
        <v>92403.97</v>
      </c>
      <c r="I452" s="80">
        <f t="shared" si="280"/>
        <v>12264.114407060853</v>
      </c>
      <c r="J452" s="80">
        <f>SUM(J453:J455)</f>
        <v>142407.96</v>
      </c>
      <c r="K452" s="80">
        <f>SUM(K453:K455)</f>
        <v>18900.78439179773</v>
      </c>
      <c r="L452" s="80">
        <f>SUM(L453:L455)</f>
        <v>16790.72</v>
      </c>
      <c r="M452" s="118"/>
      <c r="N452" s="118"/>
      <c r="Q452" s="130"/>
    </row>
    <row r="453" spans="1:17" hidden="1" x14ac:dyDescent="0.2">
      <c r="B453" s="72">
        <v>311</v>
      </c>
      <c r="C453" s="73" t="s">
        <v>60</v>
      </c>
      <c r="D453" s="13">
        <v>0</v>
      </c>
      <c r="E453" s="88">
        <v>16843.18</v>
      </c>
      <c r="F453" s="13">
        <v>16843.18</v>
      </c>
      <c r="G453" s="13">
        <f>F453/7.5345</f>
        <v>2235.474152233061</v>
      </c>
      <c r="H453" s="13">
        <v>73908.75</v>
      </c>
      <c r="I453" s="13">
        <f>H453/7.5345</f>
        <v>9809.3768664144936</v>
      </c>
      <c r="J453" s="34">
        <v>98890.95</v>
      </c>
      <c r="K453" s="34">
        <f t="shared" ref="K453:K457" si="281">J453/7.5345</f>
        <v>13125.084610790364</v>
      </c>
      <c r="L453" s="34">
        <v>13125.08</v>
      </c>
      <c r="M453" s="60"/>
      <c r="N453" s="60"/>
      <c r="Q453" s="130"/>
    </row>
    <row r="454" spans="1:17" hidden="1" x14ac:dyDescent="0.2">
      <c r="B454" s="72">
        <v>312</v>
      </c>
      <c r="C454" s="73" t="s">
        <v>21</v>
      </c>
      <c r="D454" s="13">
        <v>0</v>
      </c>
      <c r="E454" s="88">
        <v>3518.7</v>
      </c>
      <c r="F454" s="13">
        <v>3518.7</v>
      </c>
      <c r="G454" s="13">
        <f t="shared" ref="G454:G457" si="282">F454/7.5345</f>
        <v>467.01174596854463</v>
      </c>
      <c r="H454" s="13">
        <v>6300.28</v>
      </c>
      <c r="I454" s="13">
        <f>H454/7.5345</f>
        <v>836.19085539850016</v>
      </c>
      <c r="J454" s="34">
        <v>27200</v>
      </c>
      <c r="K454" s="34">
        <f t="shared" si="281"/>
        <v>3610.0603888778282</v>
      </c>
      <c r="L454" s="34">
        <v>1500</v>
      </c>
      <c r="M454" s="60"/>
      <c r="N454" s="60"/>
      <c r="Q454" s="130"/>
    </row>
    <row r="455" spans="1:17" hidden="1" x14ac:dyDescent="0.2">
      <c r="B455" s="72">
        <v>313</v>
      </c>
      <c r="C455" s="73" t="s">
        <v>8</v>
      </c>
      <c r="D455" s="13">
        <v>0</v>
      </c>
      <c r="E455" s="88">
        <v>2779.12</v>
      </c>
      <c r="F455" s="13">
        <v>2779.12</v>
      </c>
      <c r="G455" s="13">
        <f t="shared" si="282"/>
        <v>368.85261132125549</v>
      </c>
      <c r="H455" s="13">
        <v>12194.94</v>
      </c>
      <c r="I455" s="13">
        <f>H455/7.5345</f>
        <v>1618.5466852478598</v>
      </c>
      <c r="J455" s="34">
        <v>16317.01</v>
      </c>
      <c r="K455" s="34">
        <f t="shared" si="281"/>
        <v>2165.6393921295376</v>
      </c>
      <c r="L455" s="34">
        <v>2165.64</v>
      </c>
      <c r="M455" s="60"/>
      <c r="N455" s="60"/>
      <c r="Q455" s="130"/>
    </row>
    <row r="456" spans="1:17" ht="15" x14ac:dyDescent="0.25">
      <c r="B456" s="74">
        <v>32</v>
      </c>
      <c r="C456" s="75" t="s">
        <v>9</v>
      </c>
      <c r="D456" s="80">
        <f t="shared" ref="D456:I456" si="283">D457</f>
        <v>0</v>
      </c>
      <c r="E456" s="90">
        <f t="shared" si="283"/>
        <v>634</v>
      </c>
      <c r="F456" s="80">
        <f t="shared" si="283"/>
        <v>634</v>
      </c>
      <c r="G456" s="80">
        <f t="shared" si="283"/>
        <v>84.146260534872908</v>
      </c>
      <c r="H456" s="80">
        <f t="shared" si="283"/>
        <v>7008.92</v>
      </c>
      <c r="I456" s="80">
        <f t="shared" si="283"/>
        <v>930.24354635344082</v>
      </c>
      <c r="J456" s="80">
        <f>J457</f>
        <v>6805.28</v>
      </c>
      <c r="K456" s="80">
        <f>K457</f>
        <v>903.21587364788627</v>
      </c>
      <c r="L456" s="80">
        <f>L457</f>
        <v>210.5</v>
      </c>
      <c r="M456" s="118"/>
      <c r="N456" s="118"/>
      <c r="Q456" s="130"/>
    </row>
    <row r="457" spans="1:17" hidden="1" x14ac:dyDescent="0.2">
      <c r="B457" s="72">
        <v>321</v>
      </c>
      <c r="C457" s="73" t="s">
        <v>10</v>
      </c>
      <c r="D457" s="13">
        <v>0</v>
      </c>
      <c r="E457" s="88">
        <v>634</v>
      </c>
      <c r="F457" s="13">
        <v>634</v>
      </c>
      <c r="G457" s="13">
        <f t="shared" si="282"/>
        <v>84.146260534872908</v>
      </c>
      <c r="H457" s="13">
        <v>7008.92</v>
      </c>
      <c r="I457" s="13">
        <f>H457/7.5345</f>
        <v>930.24354635344082</v>
      </c>
      <c r="J457" s="34">
        <v>6805.28</v>
      </c>
      <c r="K457" s="34">
        <f t="shared" si="281"/>
        <v>903.21587364788627</v>
      </c>
      <c r="L457" s="34">
        <v>210.5</v>
      </c>
      <c r="Q457" s="130"/>
    </row>
    <row r="458" spans="1:17" x14ac:dyDescent="0.2">
      <c r="B458" s="76"/>
      <c r="C458" s="77"/>
      <c r="D458" s="23"/>
      <c r="E458" s="23"/>
      <c r="F458" s="23"/>
      <c r="G458" s="23"/>
      <c r="H458" s="23"/>
      <c r="I458" s="23"/>
      <c r="J458" s="23"/>
      <c r="K458" s="23"/>
      <c r="L458" s="23"/>
      <c r="Q458" s="130"/>
    </row>
    <row r="459" spans="1:17" ht="15" thickBot="1" x14ac:dyDescent="0.25">
      <c r="B459" s="64"/>
      <c r="C459" s="65"/>
      <c r="D459" s="81"/>
      <c r="E459" s="81"/>
      <c r="F459" s="81"/>
      <c r="G459" s="81"/>
      <c r="H459" s="81"/>
      <c r="I459" s="81"/>
      <c r="J459" s="81"/>
      <c r="K459" s="81"/>
      <c r="L459" s="81"/>
      <c r="Q459" s="130"/>
    </row>
    <row r="460" spans="1:17" ht="15.75" thickBot="1" x14ac:dyDescent="0.3">
      <c r="B460" s="64"/>
      <c r="C460" s="79" t="s">
        <v>14</v>
      </c>
      <c r="D460" s="21" t="e">
        <f>D49+D17+D27+D71+D327+D335+D343+D291+#REF!+D79+D135+D248+D195+D198+D203+D208+D224+D230+D276+D362+D372+D367+D377+D384+D397+D173+D217+D390+D144+D167+D259+D149+D162+D404+D85+D94+D103+D118+D179+D190+D35+D408+D254+D266+D236+D301+D316+D415+D356+D420+D425+D431+D434</f>
        <v>#REF!</v>
      </c>
      <c r="E460" s="21" t="e">
        <f>E49+E17+E27+E71+E327+E335+E343+E291+#REF!+E79+E135+E248+E195+E198+E203+E208+E224+E230+E276+E362+E372+E367+E377+E384+E397+E173+E217+E390+E144+E167+E259+E149+E162+E404+E85+E94+E103+E118+E179+E190+E35+E408+E254+E266+E271+E236+E301+E316+E415+E356+E420+E425+E431+E434+E442+E451</f>
        <v>#REF!</v>
      </c>
      <c r="F460" s="21">
        <f>F49+F17+F27+F71+F327+F335+F343+F291+F79+F135+F248+F195+F198+F203+F208+F224+F230+F276+F362+F372+F367+F377+F384+F397+F173+F217+F390+F144+F167+F259+F149+F162+F404+F85+F94+F103+F114+F118+F130+F179+F190+F35+F408+F254+F266+F271+F236+F301+F316+F415+F356+F420+F425+F431+F434+F442+F451</f>
        <v>8878091.5</v>
      </c>
      <c r="G460" s="21">
        <f>G49+G17+G27+G71+G327+G335+G343+G291+G79+G135+G248+G195+G198+G203+G208+G224+G230+G276+G362+G288+G372+G367+G377+G384+G397+G173+G217+G390+G144+G167+G259+G149+G162+G404+G85+G94+G103+G114+G118+G130+G179+G190+G35+G408+G254+G266+G271+G236+G301+G308+G316+G415+G356+G420+G425+G431+G434+G442+G451</f>
        <v>1235393.0590802308</v>
      </c>
      <c r="H460" s="21">
        <f>H49+H17+H27+H71+H327+H335+H343+H291+H79+H135+H248+H195+H198+H203+H208+H224+H230+H276+H362+H288+H372+H367+H377+H384+H397+H173+H217+H390+H144+H167+H259+H149+H162+H404+H85+H94+H103+H114+H118+H130+H179+H190+H35+H408+H254+H266+H271+H236+H301+H308+H316+H415+H356+H420+H425+H431+H434+H442+H451</f>
        <v>10248720.010000002</v>
      </c>
      <c r="I460" s="21">
        <f>I49+I17+I27+I71+I327+I335+I343+I291+I79+I135+I248+I195+I198+I203+I208+I224+I230+I276+I362+I288+I372+I367+I377+I384+I397+I173+I217+I390+I144+I167+I259+I149+I162+I404+I85+I94+I103+I114+I118+I130+I179+I190+I35+I408+I254+I266+I271+I236+I301+I308+I316+I415+I356+I420+I425+I431+I434+I442+I451</f>
        <v>1397704.9417532682</v>
      </c>
      <c r="J460" s="21">
        <f>J49+J17+J27+J71+J327+J335+J343+J291+J79+J135+J248+J195+J198+J203+J208+J224+J230+J276+J362+J288+J372+J367+J377+J384+J397+J173+J217+J390+J144+J167+J259+J149+J162+J404+J85+J94+J103+J114+J118+J130+J179+J190+J35+J408+J254+J266+J271+J236+J301+J308+J316+J415+J356+J420+J425+J431+J434+J442+J451</f>
        <v>10762560.151040003</v>
      </c>
      <c r="K460" s="21">
        <f>K49+K17+K27+K71+K327+K335+K343+K291+K79+K135+K248+K195+K198+K203+K208+K224+K230+K276+K362+K288+K372+K367+K377+K384+K397+K173+K217+K390+K144+K167+K259+K149+K162+K404+K85+K94+K103+K114+K118+K130+K179+K190+K35+K408+K254+K266+K271+K236+K301+K308+K316+K415+K356+K420+K425+K431+K434+K442+K451</f>
        <v>1428437.1903391066</v>
      </c>
      <c r="L460" s="21">
        <f>L49+L17+L27+L71+L327+L335+L343+L291+L79+L135+L248+L195+L198+L203+L208+L224+L230+L276+L362+L288+L350+L372+L367+L377+L384+L397+L173+L217+L390+L144+L167+L259+L149+L162+L404+L85+L94+L103+L114+L118+L130+L179+L190+L35+L408+L254+L266+L271+L236+L301+L308+L316+L321+L415+L356+L420+L425+L431+L434+L442+L451</f>
        <v>704797.94000000006</v>
      </c>
      <c r="M460" s="21">
        <f>M49+M17+M27+M71+M327+M335+M343+M291+M79+M135+M248+M195+M198+M203+M208+M224+M230+M276+M362+M372+M367+M377+M384+M397+M173+M217+M390+M144+M167+M259+M149+M162+M404+M85+M94+M103+M114+M118+M130+M179+M190+M35+M408+M254+M266+M271+M236+M301+M316+M415+M356+M420+M425+M431+M434+M442+M451</f>
        <v>1362459.6500000001</v>
      </c>
      <c r="N460" s="21">
        <f>N49+N17+N27+N71+N327+N335+N343+N291+N79+N135+N248+N195+N198+N203+N208+N224+N230+N276+N362+N372+N367+N377+N384+N397+N173+N217+N390+N144+N167+N259+N149+N162+N404+N85+N94+N103+N114+N118+N130+N179+N190+N35+N408+N254+N266+N271+N236+N301+N316+N415+N356+N420+N425+N431+N434+N442+N451</f>
        <v>1362459.6500000001</v>
      </c>
      <c r="Q460" s="130"/>
    </row>
    <row r="461" spans="1:17" x14ac:dyDescent="0.2">
      <c r="B461" s="64"/>
      <c r="C461" s="65"/>
      <c r="D461" s="81"/>
      <c r="E461" s="81"/>
      <c r="F461" s="81"/>
      <c r="G461" s="81"/>
      <c r="H461" s="81"/>
      <c r="I461" s="81"/>
      <c r="J461" s="81"/>
      <c r="K461" s="81"/>
      <c r="L461" s="81"/>
    </row>
    <row r="462" spans="1:17" ht="15" x14ac:dyDescent="0.25">
      <c r="C462" s="5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7" x14ac:dyDescent="0.2">
      <c r="K463" s="6"/>
      <c r="L463" s="6"/>
    </row>
    <row r="464" spans="1:17" x14ac:dyDescent="0.2">
      <c r="L464" s="6"/>
      <c r="M464" s="52"/>
    </row>
    <row r="465" spans="4:13" x14ac:dyDescent="0.2">
      <c r="M465" s="52"/>
    </row>
    <row r="467" spans="4:13" ht="15" x14ac:dyDescent="0.25">
      <c r="D467" s="8"/>
      <c r="E467" s="8"/>
      <c r="F467" s="8"/>
      <c r="G467" s="8"/>
      <c r="H467" s="8"/>
      <c r="I467" s="8"/>
      <c r="J467" s="8"/>
      <c r="K467" s="8"/>
      <c r="L467" s="8"/>
    </row>
  </sheetData>
  <mergeCells count="5">
    <mergeCell ref="B1:N1"/>
    <mergeCell ref="B2:N2"/>
    <mergeCell ref="B6:N6"/>
    <mergeCell ref="B7:N7"/>
    <mergeCell ref="B3:N3"/>
  </mergeCells>
  <phoneticPr fontId="6" type="noConversion"/>
  <pageMargins left="0.23622047244094491" right="0.27559055118110237" top="0.47244094488188981" bottom="0.51181102362204722" header="0.35433070866141736" footer="0.23622047244094491"/>
  <pageSetup paperSize="9" scale="91" fitToHeight="0" orientation="portrait" r:id="rId1"/>
  <headerFooter alignWithMargins="0">
    <oddFooter>&amp;CStranica &amp;P+2 od 15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</vt:lpstr>
      <vt:lpstr>OPĆI 2</vt:lpstr>
      <vt:lpstr>RASHODI</vt:lpstr>
      <vt:lpstr>OPĆI!Podrucje_ispisa</vt:lpstr>
      <vt:lpstr>'OPĆI 2'!Podrucje_ispisa</vt:lpstr>
      <vt:lpstr>RASHODI!Podrucje_ispisa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Rivarela</cp:lastModifiedBy>
  <cp:lastPrinted>2023-07-26T14:06:20Z</cp:lastPrinted>
  <dcterms:created xsi:type="dcterms:W3CDTF">2011-12-21T08:27:12Z</dcterms:created>
  <dcterms:modified xsi:type="dcterms:W3CDTF">2023-07-31T11:28:01Z</dcterms:modified>
</cp:coreProperties>
</file>