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azen\Desktop\FIN. PLAN\2023\"/>
    </mc:Choice>
  </mc:AlternateContent>
  <bookViews>
    <workbookView xWindow="0" yWindow="0" windowWidth="28800" windowHeight="12330" activeTab="2"/>
  </bookViews>
  <sheets>
    <sheet name="OPĆI" sheetId="11" r:id="rId1"/>
    <sheet name="OPĆI 2" sheetId="1" r:id="rId2"/>
    <sheet name="RASHODI" sheetId="2" r:id="rId3"/>
  </sheets>
  <definedNames>
    <definedName name="_xlnm.Print_Area" localSheetId="0">OPĆI!$A$1:$K$58</definedName>
    <definedName name="_xlnm.Print_Area" localSheetId="1">'OPĆI 2'!$A$1:$L$93</definedName>
    <definedName name="_xlnm.Print_Area" localSheetId="2">RASHODI!$A$1:$M$443</definedName>
  </definedNames>
  <calcPr calcId="162913"/>
</workbook>
</file>

<file path=xl/calcChain.xml><?xml version="1.0" encoding="utf-8"?>
<calcChain xmlns="http://schemas.openxmlformats.org/spreadsheetml/2006/main">
  <c r="L340" i="2" l="1"/>
  <c r="M340" i="2"/>
  <c r="J342" i="2"/>
  <c r="J42" i="2" l="1"/>
  <c r="J36" i="2"/>
  <c r="J37" i="2"/>
  <c r="K352" i="2" l="1"/>
  <c r="H24" i="1" l="1"/>
  <c r="H15" i="1"/>
  <c r="H16" i="1"/>
  <c r="H20" i="1"/>
  <c r="H23" i="1"/>
  <c r="H28" i="1"/>
  <c r="H27" i="1" s="1"/>
  <c r="H26" i="1" s="1"/>
  <c r="H29" i="1"/>
  <c r="H30" i="1"/>
  <c r="H35" i="1"/>
  <c r="H46" i="1"/>
  <c r="H56" i="1"/>
  <c r="H58" i="1"/>
  <c r="H59" i="1"/>
  <c r="H60" i="1"/>
  <c r="H65" i="1"/>
  <c r="H66" i="1"/>
  <c r="H69" i="1"/>
  <c r="H70" i="1"/>
  <c r="H73" i="1"/>
  <c r="H72" i="1" s="1"/>
  <c r="H74" i="1"/>
  <c r="H75" i="1"/>
  <c r="H78" i="1"/>
  <c r="H77" i="1" s="1"/>
  <c r="H79" i="1"/>
  <c r="H80" i="1"/>
  <c r="H85" i="1"/>
  <c r="H87" i="1"/>
  <c r="H88" i="1"/>
  <c r="K435" i="2" l="1"/>
  <c r="K432" i="2"/>
  <c r="K433" i="2"/>
  <c r="K431" i="2"/>
  <c r="K426" i="2"/>
  <c r="K425" i="2" s="1"/>
  <c r="K423" i="2"/>
  <c r="K424" i="2"/>
  <c r="K422" i="2"/>
  <c r="K434" i="2"/>
  <c r="J434" i="2"/>
  <c r="H67" i="1" s="1"/>
  <c r="J430" i="2"/>
  <c r="J425" i="2"/>
  <c r="J421" i="2"/>
  <c r="H54" i="1" s="1"/>
  <c r="H63" i="1" l="1"/>
  <c r="J429" i="2"/>
  <c r="H44" i="1" s="1"/>
  <c r="H57" i="1"/>
  <c r="K430" i="2"/>
  <c r="J420" i="2"/>
  <c r="K421" i="2"/>
  <c r="K143" i="2"/>
  <c r="K170" i="2"/>
  <c r="J172" i="2"/>
  <c r="J171" i="2"/>
  <c r="K225" i="2"/>
  <c r="K224" i="2"/>
  <c r="K240" i="2"/>
  <c r="K305" i="2"/>
  <c r="K347" i="2"/>
  <c r="J112" i="2"/>
  <c r="K31" i="2"/>
  <c r="K29" i="2"/>
  <c r="J351" i="2"/>
  <c r="H89" i="1" s="1"/>
  <c r="J337" i="2"/>
  <c r="J336" i="2"/>
  <c r="J300" i="2"/>
  <c r="J299" i="2"/>
  <c r="J292" i="2"/>
  <c r="J287" i="2"/>
  <c r="J286" i="2" s="1"/>
  <c r="J284" i="2"/>
  <c r="J239" i="2"/>
  <c r="J234" i="2"/>
  <c r="J235" i="2"/>
  <c r="J233" i="2"/>
  <c r="J231" i="2"/>
  <c r="J230" i="2"/>
  <c r="J218" i="2"/>
  <c r="J213" i="2"/>
  <c r="J207" i="2"/>
  <c r="J196" i="2"/>
  <c r="J193" i="2"/>
  <c r="J185" i="2"/>
  <c r="J180" i="2"/>
  <c r="J181" i="2"/>
  <c r="J182" i="2"/>
  <c r="J183" i="2"/>
  <c r="J179" i="2"/>
  <c r="J177" i="2"/>
  <c r="J166" i="2"/>
  <c r="J164" i="2" s="1"/>
  <c r="H68" i="1" s="1"/>
  <c r="J160" i="2"/>
  <c r="J157" i="2"/>
  <c r="J153" i="2"/>
  <c r="J154" i="2"/>
  <c r="J155" i="2"/>
  <c r="J152" i="2"/>
  <c r="J151" i="2"/>
  <c r="J149" i="2"/>
  <c r="J148" i="2"/>
  <c r="J138" i="2"/>
  <c r="J136" i="2"/>
  <c r="J129" i="2"/>
  <c r="J126" i="2"/>
  <c r="J122" i="2"/>
  <c r="J123" i="2"/>
  <c r="J124" i="2"/>
  <c r="J121" i="2"/>
  <c r="J118" i="2"/>
  <c r="J119" i="2"/>
  <c r="J117" i="2"/>
  <c r="J109" i="2"/>
  <c r="J106" i="2"/>
  <c r="J107" i="2"/>
  <c r="J108" i="2"/>
  <c r="J105" i="2"/>
  <c r="J71" i="2"/>
  <c r="J70" i="2"/>
  <c r="J55" i="2"/>
  <c r="J54" i="2"/>
  <c r="J52" i="2"/>
  <c r="J51" i="2"/>
  <c r="J50" i="2"/>
  <c r="J45" i="2"/>
  <c r="J23" i="2"/>
  <c r="J19" i="2"/>
  <c r="J20" i="2"/>
  <c r="J21" i="2"/>
  <c r="J18" i="2"/>
  <c r="J413" i="2"/>
  <c r="J410" i="2"/>
  <c r="J404" i="2"/>
  <c r="J399" i="2"/>
  <c r="J394" i="2"/>
  <c r="J387" i="2"/>
  <c r="J383" i="2"/>
  <c r="J376" i="2"/>
  <c r="J369" i="2"/>
  <c r="J363" i="2"/>
  <c r="J356" i="2"/>
  <c r="J346" i="2"/>
  <c r="J341" i="2"/>
  <c r="J327" i="2"/>
  <c r="J319" i="2"/>
  <c r="J311" i="2"/>
  <c r="J304" i="2"/>
  <c r="J298" i="2"/>
  <c r="J277" i="2"/>
  <c r="J274" i="2"/>
  <c r="J270" i="2"/>
  <c r="J267" i="2"/>
  <c r="J261" i="2"/>
  <c r="J257" i="2"/>
  <c r="J250" i="2"/>
  <c r="J245" i="2"/>
  <c r="J232" i="2"/>
  <c r="J223" i="2"/>
  <c r="J217" i="2"/>
  <c r="J211" i="2"/>
  <c r="J205" i="2"/>
  <c r="J200" i="2"/>
  <c r="J192" i="2"/>
  <c r="J187" i="2"/>
  <c r="J178" i="2"/>
  <c r="J156" i="2"/>
  <c r="J142" i="2"/>
  <c r="J137" i="2"/>
  <c r="J133" i="2"/>
  <c r="J128" i="2"/>
  <c r="J125" i="2"/>
  <c r="J111" i="2"/>
  <c r="J101" i="2"/>
  <c r="J96" i="2"/>
  <c r="J92" i="2"/>
  <c r="J91" i="2"/>
  <c r="J87" i="2"/>
  <c r="J83" i="2"/>
  <c r="J77" i="2"/>
  <c r="J61" i="2"/>
  <c r="J44" i="2"/>
  <c r="J30" i="2"/>
  <c r="J22" i="2"/>
  <c r="J60" i="2" l="1"/>
  <c r="J82" i="2"/>
  <c r="J132" i="2"/>
  <c r="J141" i="2"/>
  <c r="J163" i="2"/>
  <c r="J186" i="2"/>
  <c r="J199" i="2"/>
  <c r="J210" i="2"/>
  <c r="J222" i="2"/>
  <c r="J249" i="2"/>
  <c r="J276" i="2"/>
  <c r="J285" i="2"/>
  <c r="J297" i="2"/>
  <c r="J310" i="2"/>
  <c r="J326" i="2"/>
  <c r="J340" i="2"/>
  <c r="J350" i="2"/>
  <c r="J362" i="2"/>
  <c r="J375" i="2"/>
  <c r="J386" i="2"/>
  <c r="J398" i="2"/>
  <c r="J409" i="2"/>
  <c r="J69" i="2"/>
  <c r="J120" i="2"/>
  <c r="J17" i="2"/>
  <c r="J53" i="2"/>
  <c r="J76" i="2"/>
  <c r="J116" i="2"/>
  <c r="J127" i="2"/>
  <c r="J147" i="2"/>
  <c r="J159" i="2"/>
  <c r="J176" i="2"/>
  <c r="J184" i="2"/>
  <c r="J191" i="2"/>
  <c r="J195" i="2"/>
  <c r="J204" i="2"/>
  <c r="J216" i="2"/>
  <c r="J229" i="2"/>
  <c r="J228" i="2" s="1"/>
  <c r="J244" i="2"/>
  <c r="J256" i="2"/>
  <c r="J283" i="2"/>
  <c r="J291" i="2"/>
  <c r="J303" i="2"/>
  <c r="J318" i="2"/>
  <c r="J335" i="2"/>
  <c r="H86" i="1" s="1"/>
  <c r="H84" i="1" s="1"/>
  <c r="H82" i="1" s="1"/>
  <c r="J345" i="2"/>
  <c r="J355" i="2"/>
  <c r="J368" i="2"/>
  <c r="J382" i="2"/>
  <c r="J393" i="2"/>
  <c r="H43" i="1" s="1"/>
  <c r="J403" i="2"/>
  <c r="J412" i="2"/>
  <c r="J150" i="2"/>
  <c r="J238" i="2"/>
  <c r="J170" i="2"/>
  <c r="K420" i="2"/>
  <c r="K429" i="2"/>
  <c r="J49" i="2"/>
  <c r="J35" i="2"/>
  <c r="H55" i="1" s="1"/>
  <c r="H53" i="1" s="1"/>
  <c r="J104" i="2"/>
  <c r="J38" i="2"/>
  <c r="H64" i="1" s="1"/>
  <c r="H62" i="1" s="1"/>
  <c r="J266" i="2"/>
  <c r="J146" i="2"/>
  <c r="J115" i="2"/>
  <c r="J48" i="2"/>
  <c r="J16" i="2"/>
  <c r="J54" i="1"/>
  <c r="K54" i="1"/>
  <c r="J55" i="1"/>
  <c r="J56" i="1"/>
  <c r="J57" i="1"/>
  <c r="K57" i="1"/>
  <c r="J58" i="1"/>
  <c r="J59" i="1"/>
  <c r="J60" i="1"/>
  <c r="J63" i="1"/>
  <c r="J64" i="1"/>
  <c r="J65" i="1"/>
  <c r="J66" i="1"/>
  <c r="J67" i="1"/>
  <c r="K67" i="1"/>
  <c r="J68" i="1"/>
  <c r="J69" i="1"/>
  <c r="J70" i="1"/>
  <c r="J73" i="1"/>
  <c r="J74" i="1"/>
  <c r="J75" i="1"/>
  <c r="J78" i="1"/>
  <c r="J79" i="1"/>
  <c r="J80" i="1"/>
  <c r="J85" i="1"/>
  <c r="J86" i="1"/>
  <c r="J87" i="1"/>
  <c r="J88" i="1"/>
  <c r="J89" i="1"/>
  <c r="K44" i="1"/>
  <c r="K341" i="2"/>
  <c r="K346" i="2"/>
  <c r="I67" i="1"/>
  <c r="I57" i="1"/>
  <c r="H42" i="1" l="1"/>
  <c r="H41" i="1"/>
  <c r="H51" i="1"/>
  <c r="H93" i="1" s="1"/>
  <c r="H33" i="11"/>
  <c r="H18" i="1"/>
  <c r="H17" i="1"/>
  <c r="J34" i="2"/>
  <c r="J334" i="2"/>
  <c r="J282" i="2"/>
  <c r="J194" i="2"/>
  <c r="J175" i="2"/>
  <c r="J100" i="2"/>
  <c r="J169" i="2"/>
  <c r="J290" i="2"/>
  <c r="J158" i="2"/>
  <c r="J68" i="2"/>
  <c r="J72" i="1"/>
  <c r="J84" i="1"/>
  <c r="J82" i="1" s="1"/>
  <c r="J77" i="1"/>
  <c r="J62" i="1"/>
  <c r="J53" i="1"/>
  <c r="I23" i="1"/>
  <c r="G19" i="1"/>
  <c r="H195" i="2"/>
  <c r="K195" i="2"/>
  <c r="F195" i="2"/>
  <c r="H277" i="2"/>
  <c r="K277" i="2"/>
  <c r="H187" i="2"/>
  <c r="K187" i="2"/>
  <c r="F187" i="2"/>
  <c r="M297" i="2"/>
  <c r="L297" i="2"/>
  <c r="G252" i="2"/>
  <c r="G251" i="2"/>
  <c r="H39" i="1" l="1"/>
  <c r="H38" i="1" s="1"/>
  <c r="H14" i="1"/>
  <c r="H12" i="1"/>
  <c r="H29" i="11" s="1"/>
  <c r="H28" i="11" s="1"/>
  <c r="I88" i="1"/>
  <c r="J281" i="2"/>
  <c r="J51" i="1"/>
  <c r="J93" i="1" s="1"/>
  <c r="G46" i="1"/>
  <c r="I46" i="1"/>
  <c r="E46" i="1"/>
  <c r="F47" i="1"/>
  <c r="F46" i="1" s="1"/>
  <c r="C47" i="1"/>
  <c r="C46" i="1"/>
  <c r="H91" i="1" l="1"/>
  <c r="E26" i="1"/>
  <c r="E23" i="1"/>
  <c r="G35" i="1"/>
  <c r="G29" i="1"/>
  <c r="G30" i="1"/>
  <c r="G24" i="1"/>
  <c r="G23" i="1" s="1"/>
  <c r="G88" i="2"/>
  <c r="G87" i="2" s="1"/>
  <c r="G86" i="2"/>
  <c r="G85" i="2"/>
  <c r="G84" i="2"/>
  <c r="G342" i="2"/>
  <c r="G320" i="2"/>
  <c r="F319" i="2"/>
  <c r="G55" i="2"/>
  <c r="I55" i="2"/>
  <c r="G435" i="2"/>
  <c r="G434" i="2" s="1"/>
  <c r="G433" i="2"/>
  <c r="G432" i="2"/>
  <c r="G431" i="2"/>
  <c r="G426" i="2"/>
  <c r="G425" i="2" s="1"/>
  <c r="G424" i="2"/>
  <c r="G423" i="2"/>
  <c r="G422" i="2"/>
  <c r="G413" i="2"/>
  <c r="G412" i="2" s="1"/>
  <c r="G410" i="2"/>
  <c r="G409" i="2" s="1"/>
  <c r="G404" i="2"/>
  <c r="G403" i="2" s="1"/>
  <c r="G399" i="2"/>
  <c r="G398" i="2" s="1"/>
  <c r="G337" i="2"/>
  <c r="G336" i="2"/>
  <c r="G395" i="2"/>
  <c r="G394" i="2" s="1"/>
  <c r="G393" i="2" s="1"/>
  <c r="G305" i="2"/>
  <c r="G304" i="2" s="1"/>
  <c r="G303" i="2" s="1"/>
  <c r="G300" i="2"/>
  <c r="G299" i="2"/>
  <c r="G292" i="2"/>
  <c r="G291" i="2" s="1"/>
  <c r="G290" i="2" s="1"/>
  <c r="G235" i="2"/>
  <c r="G234" i="2"/>
  <c r="G233" i="2"/>
  <c r="G231" i="2"/>
  <c r="G230" i="2"/>
  <c r="G263" i="2"/>
  <c r="G262" i="2" s="1"/>
  <c r="G261" i="2" s="1"/>
  <c r="G258" i="2"/>
  <c r="G257" i="2" s="1"/>
  <c r="G256" i="2" s="1"/>
  <c r="G246" i="2"/>
  <c r="G245" i="2" s="1"/>
  <c r="G244" i="2" s="1"/>
  <c r="G387" i="2"/>
  <c r="G386" i="2" s="1"/>
  <c r="G45" i="2"/>
  <c r="G44" i="2" s="1"/>
  <c r="G43" i="2"/>
  <c r="G42" i="2"/>
  <c r="G41" i="2"/>
  <c r="G40" i="2"/>
  <c r="G39" i="2"/>
  <c r="G37" i="2"/>
  <c r="G36" i="2"/>
  <c r="G188" i="2"/>
  <c r="G187" i="2" s="1"/>
  <c r="G185" i="2"/>
  <c r="G184" i="2" s="1"/>
  <c r="G183" i="2"/>
  <c r="G182" i="2"/>
  <c r="G181" i="2"/>
  <c r="G180" i="2"/>
  <c r="G179" i="2"/>
  <c r="G177" i="2"/>
  <c r="G176" i="2" s="1"/>
  <c r="G129" i="2"/>
  <c r="G128" i="2" s="1"/>
  <c r="G127" i="2" s="1"/>
  <c r="G126" i="2"/>
  <c r="G125" i="2" s="1"/>
  <c r="G124" i="2"/>
  <c r="G123" i="2"/>
  <c r="G122" i="2"/>
  <c r="G121" i="2"/>
  <c r="G119" i="2"/>
  <c r="G118" i="2"/>
  <c r="G117" i="2"/>
  <c r="G112" i="2"/>
  <c r="G111" i="2" s="1"/>
  <c r="G110" i="2"/>
  <c r="G109" i="2" s="1"/>
  <c r="G108" i="2"/>
  <c r="G107" i="2"/>
  <c r="G106" i="2"/>
  <c r="G105" i="2"/>
  <c r="G101" i="2"/>
  <c r="G97" i="2"/>
  <c r="G96" i="2" s="1"/>
  <c r="G95" i="2"/>
  <c r="G94" i="2"/>
  <c r="G93" i="2"/>
  <c r="G383" i="2"/>
  <c r="G382" i="2" s="1"/>
  <c r="G160" i="2"/>
  <c r="G159" i="2" s="1"/>
  <c r="G158" i="2" s="1"/>
  <c r="G157" i="2"/>
  <c r="G156" i="2" s="1"/>
  <c r="G155" i="2"/>
  <c r="G154" i="2"/>
  <c r="G153" i="2"/>
  <c r="G152" i="2"/>
  <c r="G151" i="2"/>
  <c r="G149" i="2"/>
  <c r="G148" i="2"/>
  <c r="G250" i="2"/>
  <c r="G249" i="2" s="1"/>
  <c r="G166" i="2"/>
  <c r="G165" i="2"/>
  <c r="G143" i="2"/>
  <c r="G142" i="2" s="1"/>
  <c r="G141" i="2" s="1"/>
  <c r="E41" i="1" s="1"/>
  <c r="G172" i="2"/>
  <c r="G171" i="2"/>
  <c r="G376" i="2"/>
  <c r="G375" i="2" s="1"/>
  <c r="G369" i="2"/>
  <c r="G368" i="2" s="1"/>
  <c r="G363" i="2"/>
  <c r="G362" i="2" s="1"/>
  <c r="G356" i="2"/>
  <c r="G355" i="2" s="1"/>
  <c r="G347" i="2"/>
  <c r="G352" i="2"/>
  <c r="G351" i="2" s="1"/>
  <c r="G350" i="2" s="1"/>
  <c r="G278" i="2"/>
  <c r="G277" i="2" s="1"/>
  <c r="G275" i="2"/>
  <c r="G274" i="2" s="1"/>
  <c r="G273" i="2"/>
  <c r="G272" i="2"/>
  <c r="G271" i="2"/>
  <c r="G269" i="2"/>
  <c r="G268" i="2"/>
  <c r="G241" i="2"/>
  <c r="G240" i="2"/>
  <c r="G225" i="2"/>
  <c r="G224" i="2"/>
  <c r="G219" i="2"/>
  <c r="G218" i="2"/>
  <c r="G212" i="2"/>
  <c r="G211" i="2" s="1"/>
  <c r="G210" i="2" s="1"/>
  <c r="G207" i="2"/>
  <c r="G206" i="2"/>
  <c r="G201" i="2"/>
  <c r="G200" i="2" s="1"/>
  <c r="G199" i="2" s="1"/>
  <c r="G196" i="2"/>
  <c r="G195" i="2" s="1"/>
  <c r="G193" i="2"/>
  <c r="G192" i="2" s="1"/>
  <c r="G191" i="2" s="1"/>
  <c r="G138" i="2"/>
  <c r="G137" i="2" s="1"/>
  <c r="G136" i="2"/>
  <c r="G135" i="2"/>
  <c r="G134" i="2"/>
  <c r="G79" i="2"/>
  <c r="G78" i="2"/>
  <c r="G286" i="2"/>
  <c r="G285" i="2" s="1"/>
  <c r="G283" i="2"/>
  <c r="G282" i="2" s="1"/>
  <c r="G327" i="2"/>
  <c r="G326" i="2" s="1"/>
  <c r="G321" i="2"/>
  <c r="G311" i="2"/>
  <c r="G310" i="2" s="1"/>
  <c r="G69" i="2"/>
  <c r="G68" i="2" s="1"/>
  <c r="G61" i="2"/>
  <c r="G60" i="2" s="1"/>
  <c r="G30" i="2"/>
  <c r="G27" i="2"/>
  <c r="G22" i="2"/>
  <c r="G17" i="2"/>
  <c r="G54" i="2"/>
  <c r="G52" i="2"/>
  <c r="G51" i="2"/>
  <c r="G50" i="2"/>
  <c r="I435" i="2"/>
  <c r="I432" i="2"/>
  <c r="I433" i="2"/>
  <c r="I431" i="2"/>
  <c r="I426" i="2"/>
  <c r="I424" i="2"/>
  <c r="I423" i="2"/>
  <c r="I422" i="2"/>
  <c r="I337" i="2"/>
  <c r="I336" i="2"/>
  <c r="I395" i="2"/>
  <c r="I305" i="2"/>
  <c r="I300" i="2"/>
  <c r="I299" i="2"/>
  <c r="I292" i="2"/>
  <c r="I235" i="2"/>
  <c r="I234" i="2"/>
  <c r="I233" i="2"/>
  <c r="I231" i="2"/>
  <c r="I230" i="2"/>
  <c r="I263" i="2"/>
  <c r="I258" i="2"/>
  <c r="I246" i="2"/>
  <c r="I45" i="2"/>
  <c r="I41" i="2"/>
  <c r="I42" i="2"/>
  <c r="I43" i="2"/>
  <c r="I40" i="2"/>
  <c r="I39" i="2"/>
  <c r="I37" i="2"/>
  <c r="I36" i="2"/>
  <c r="I188" i="2"/>
  <c r="I187" i="2" s="1"/>
  <c r="I185" i="2"/>
  <c r="I180" i="2"/>
  <c r="I181" i="2"/>
  <c r="I182" i="2"/>
  <c r="I183" i="2"/>
  <c r="I179" i="2"/>
  <c r="I177" i="2"/>
  <c r="I129" i="2"/>
  <c r="I126" i="2"/>
  <c r="I124" i="2"/>
  <c r="I123" i="2"/>
  <c r="I122" i="2"/>
  <c r="I121" i="2"/>
  <c r="I118" i="2"/>
  <c r="I119" i="2"/>
  <c r="I117" i="2"/>
  <c r="I112" i="2"/>
  <c r="I110" i="2"/>
  <c r="I106" i="2"/>
  <c r="I107" i="2"/>
  <c r="I108" i="2"/>
  <c r="I105" i="2"/>
  <c r="I97" i="2"/>
  <c r="I94" i="2"/>
  <c r="I95" i="2"/>
  <c r="I93" i="2"/>
  <c r="I160" i="2"/>
  <c r="I157" i="2"/>
  <c r="I153" i="2"/>
  <c r="I154" i="2"/>
  <c r="I155" i="2"/>
  <c r="I152" i="2"/>
  <c r="I151" i="2"/>
  <c r="I149" i="2"/>
  <c r="I148" i="2"/>
  <c r="I166" i="2"/>
  <c r="I165" i="2"/>
  <c r="I143" i="2"/>
  <c r="I172" i="2"/>
  <c r="I171" i="2"/>
  <c r="I347" i="2"/>
  <c r="I352" i="2"/>
  <c r="I278" i="2"/>
  <c r="I277" i="2" s="1"/>
  <c r="I275" i="2"/>
  <c r="I272" i="2"/>
  <c r="I273" i="2"/>
  <c r="I271" i="2"/>
  <c r="I269" i="2"/>
  <c r="I268" i="2"/>
  <c r="I241" i="2"/>
  <c r="I240" i="2"/>
  <c r="I225" i="2"/>
  <c r="I224" i="2"/>
  <c r="I219" i="2"/>
  <c r="I218" i="2"/>
  <c r="I212" i="2"/>
  <c r="I207" i="2"/>
  <c r="I206" i="2"/>
  <c r="I201" i="2"/>
  <c r="I196" i="2"/>
  <c r="I195" i="2" s="1"/>
  <c r="I193" i="2"/>
  <c r="I138" i="2"/>
  <c r="I135" i="2"/>
  <c r="I136" i="2"/>
  <c r="I134" i="2"/>
  <c r="I79" i="2"/>
  <c r="I78" i="2"/>
  <c r="I321" i="2"/>
  <c r="I54" i="2"/>
  <c r="I51" i="2"/>
  <c r="I52" i="2"/>
  <c r="I50" i="2"/>
  <c r="M187" i="2"/>
  <c r="M128" i="2"/>
  <c r="M112" i="2"/>
  <c r="M159" i="2"/>
  <c r="K192" i="2"/>
  <c r="K87" i="1" l="1"/>
  <c r="G346" i="2"/>
  <c r="G345" i="2" s="1"/>
  <c r="G341" i="2" s="1"/>
  <c r="G340" i="2" s="1"/>
  <c r="G26" i="2"/>
  <c r="G298" i="2"/>
  <c r="G297" i="2" s="1"/>
  <c r="G16" i="2"/>
  <c r="G53" i="2" s="1"/>
  <c r="G77" i="2"/>
  <c r="G76" i="2" s="1"/>
  <c r="G239" i="2"/>
  <c r="G238" i="2" s="1"/>
  <c r="G229" i="2"/>
  <c r="G205" i="2"/>
  <c r="G204" i="2" s="1"/>
  <c r="G319" i="2"/>
  <c r="G318" i="2" s="1"/>
  <c r="G421" i="2"/>
  <c r="G420" i="2" s="1"/>
  <c r="G35" i="2"/>
  <c r="G170" i="2"/>
  <c r="G169" i="2" s="1"/>
  <c r="G164" i="2"/>
  <c r="G163" i="2" s="1"/>
  <c r="E38" i="1"/>
  <c r="G49" i="2"/>
  <c r="G223" i="2"/>
  <c r="G222" i="2" s="1"/>
  <c r="G83" i="2"/>
  <c r="G82" i="2" s="1"/>
  <c r="G430" i="2"/>
  <c r="G429" i="2" s="1"/>
  <c r="G335" i="2"/>
  <c r="G334" i="2" s="1"/>
  <c r="G232" i="2"/>
  <c r="G38" i="2"/>
  <c r="G178" i="2"/>
  <c r="G175" i="2" s="1"/>
  <c r="G120" i="2"/>
  <c r="G116" i="2"/>
  <c r="G104" i="2"/>
  <c r="G100" i="2" s="1"/>
  <c r="G92" i="2"/>
  <c r="G91" i="2" s="1"/>
  <c r="G150" i="2"/>
  <c r="G147" i="2"/>
  <c r="G267" i="2"/>
  <c r="G217" i="2"/>
  <c r="G216" i="2" s="1"/>
  <c r="G133" i="2"/>
  <c r="G132" i="2" s="1"/>
  <c r="G281" i="2"/>
  <c r="G270" i="2"/>
  <c r="K304" i="2"/>
  <c r="K291" i="2"/>
  <c r="K229" i="2"/>
  <c r="K261" i="2"/>
  <c r="K44" i="2"/>
  <c r="K184" i="2"/>
  <c r="K128" i="2"/>
  <c r="K125" i="2"/>
  <c r="K109" i="2"/>
  <c r="K156" i="2"/>
  <c r="K142" i="2"/>
  <c r="K351" i="2"/>
  <c r="K274" i="2"/>
  <c r="K217" i="2"/>
  <c r="K200" i="2"/>
  <c r="K191" i="2"/>
  <c r="K137" i="2"/>
  <c r="K283" i="2"/>
  <c r="K319" i="2"/>
  <c r="K30" i="2"/>
  <c r="K28" i="2"/>
  <c r="K22" i="2"/>
  <c r="K413" i="2"/>
  <c r="K410" i="2"/>
  <c r="K404" i="2"/>
  <c r="K399" i="2"/>
  <c r="K394" i="2"/>
  <c r="K257" i="2"/>
  <c r="K245" i="2"/>
  <c r="K387" i="2"/>
  <c r="K176" i="2"/>
  <c r="K111" i="2"/>
  <c r="K101" i="2"/>
  <c r="K96" i="2"/>
  <c r="K87" i="2"/>
  <c r="K83" i="2"/>
  <c r="K383" i="2"/>
  <c r="K159" i="2"/>
  <c r="K250" i="2"/>
  <c r="K376" i="2"/>
  <c r="K369" i="2"/>
  <c r="K363" i="2"/>
  <c r="K356" i="2"/>
  <c r="K286" i="2"/>
  <c r="K327" i="2"/>
  <c r="K311" i="2"/>
  <c r="K61" i="2"/>
  <c r="I434" i="2"/>
  <c r="I430" i="2"/>
  <c r="I425" i="2"/>
  <c r="I421" i="2"/>
  <c r="I413" i="2"/>
  <c r="I412" i="2" s="1"/>
  <c r="I410" i="2"/>
  <c r="I409" i="2" s="1"/>
  <c r="I404" i="2"/>
  <c r="I403" i="2" s="1"/>
  <c r="I399" i="2"/>
  <c r="I398" i="2" s="1"/>
  <c r="I335" i="2"/>
  <c r="I334" i="2" s="1"/>
  <c r="I394" i="2"/>
  <c r="I393" i="2" s="1"/>
  <c r="I304" i="2"/>
  <c r="I303" i="2" s="1"/>
  <c r="I298" i="2"/>
  <c r="I297" i="2" s="1"/>
  <c r="I291" i="2"/>
  <c r="I290" i="2" s="1"/>
  <c r="I232" i="2"/>
  <c r="I229" i="2"/>
  <c r="I262" i="2"/>
  <c r="I261" i="2" s="1"/>
  <c r="I257" i="2"/>
  <c r="I256" i="2" s="1"/>
  <c r="I245" i="2"/>
  <c r="I244" i="2" s="1"/>
  <c r="I387" i="2"/>
  <c r="I386" i="2" s="1"/>
  <c r="I44" i="2"/>
  <c r="I38" i="2"/>
  <c r="I35" i="2"/>
  <c r="I184" i="2"/>
  <c r="I178" i="2"/>
  <c r="I176" i="2"/>
  <c r="I128" i="2"/>
  <c r="I127" i="2" s="1"/>
  <c r="I125" i="2"/>
  <c r="I120" i="2"/>
  <c r="I116" i="2"/>
  <c r="I111" i="2"/>
  <c r="I109" i="2"/>
  <c r="I104" i="2"/>
  <c r="I101" i="2"/>
  <c r="I96" i="2"/>
  <c r="I92" i="2"/>
  <c r="I87" i="2"/>
  <c r="I83" i="2"/>
  <c r="I383" i="2"/>
  <c r="I382" i="2" s="1"/>
  <c r="I159" i="2"/>
  <c r="I158" i="2" s="1"/>
  <c r="I156" i="2"/>
  <c r="I150" i="2"/>
  <c r="I147" i="2"/>
  <c r="I250" i="2"/>
  <c r="I249" i="2" s="1"/>
  <c r="I164" i="2"/>
  <c r="I163" i="2" s="1"/>
  <c r="I142" i="2"/>
  <c r="I141" i="2" s="1"/>
  <c r="I170" i="2"/>
  <c r="I169" i="2" s="1"/>
  <c r="I376" i="2"/>
  <c r="I375" i="2" s="1"/>
  <c r="I369" i="2"/>
  <c r="I368" i="2" s="1"/>
  <c r="I363" i="2"/>
  <c r="I362" i="2" s="1"/>
  <c r="I356" i="2"/>
  <c r="I355" i="2" s="1"/>
  <c r="I351" i="2"/>
  <c r="I350" i="2" s="1"/>
  <c r="I346" i="2" s="1"/>
  <c r="I345" i="2" s="1"/>
  <c r="I341" i="2" s="1"/>
  <c r="I340" i="2" s="1"/>
  <c r="I274" i="2"/>
  <c r="I270" i="2"/>
  <c r="I267" i="2"/>
  <c r="I239" i="2"/>
  <c r="I238" i="2" s="1"/>
  <c r="I223" i="2"/>
  <c r="I222" i="2" s="1"/>
  <c r="I217" i="2"/>
  <c r="I216" i="2" s="1"/>
  <c r="I211" i="2"/>
  <c r="I210" i="2" s="1"/>
  <c r="I205" i="2"/>
  <c r="I204" i="2" s="1"/>
  <c r="I200" i="2"/>
  <c r="I199" i="2" s="1"/>
  <c r="I192" i="2"/>
  <c r="I191" i="2" s="1"/>
  <c r="I137" i="2"/>
  <c r="I133" i="2"/>
  <c r="I77" i="2"/>
  <c r="I76" i="2" s="1"/>
  <c r="I286" i="2"/>
  <c r="I285" i="2" s="1"/>
  <c r="I283" i="2"/>
  <c r="I282" i="2" s="1"/>
  <c r="I327" i="2"/>
  <c r="I326" i="2" s="1"/>
  <c r="I319" i="2"/>
  <c r="I318" i="2" s="1"/>
  <c r="I311" i="2"/>
  <c r="I310" i="2" s="1"/>
  <c r="I69" i="2"/>
  <c r="I68" i="2" s="1"/>
  <c r="I61" i="2"/>
  <c r="I60" i="2" s="1"/>
  <c r="I30" i="2"/>
  <c r="I27" i="2"/>
  <c r="I22" i="2"/>
  <c r="I17" i="2"/>
  <c r="I49" i="2"/>
  <c r="K310" i="2" l="1"/>
  <c r="K362" i="2"/>
  <c r="K375" i="2"/>
  <c r="K158" i="2"/>
  <c r="K386" i="2"/>
  <c r="K398" i="2"/>
  <c r="K409" i="2"/>
  <c r="I75" i="1"/>
  <c r="I78" i="1"/>
  <c r="K282" i="2"/>
  <c r="K216" i="2"/>
  <c r="K290" i="2"/>
  <c r="K60" i="2"/>
  <c r="K326" i="2"/>
  <c r="K355" i="2"/>
  <c r="K368" i="2"/>
  <c r="K249" i="2"/>
  <c r="K382" i="2"/>
  <c r="K244" i="2"/>
  <c r="K393" i="2"/>
  <c r="K403" i="2"/>
  <c r="K412" i="2"/>
  <c r="J28" i="2"/>
  <c r="K318" i="2"/>
  <c r="K199" i="2"/>
  <c r="K141" i="2"/>
  <c r="I73" i="1"/>
  <c r="I60" i="1"/>
  <c r="K303" i="2"/>
  <c r="K285" i="2"/>
  <c r="I85" i="1"/>
  <c r="K256" i="2"/>
  <c r="I80" i="1"/>
  <c r="K350" i="2"/>
  <c r="I89" i="1"/>
  <c r="I74" i="1"/>
  <c r="I72" i="1" s="1"/>
  <c r="K127" i="2"/>
  <c r="I87" i="1"/>
  <c r="I79" i="1"/>
  <c r="E18" i="1"/>
  <c r="E14" i="1" s="1"/>
  <c r="E12" i="1" s="1"/>
  <c r="K345" i="2"/>
  <c r="G276" i="2"/>
  <c r="G34" i="2"/>
  <c r="G228" i="2"/>
  <c r="G48" i="2"/>
  <c r="G115" i="2"/>
  <c r="G146" i="2"/>
  <c r="G266" i="2"/>
  <c r="I228" i="2"/>
  <c r="K69" i="2"/>
  <c r="K223" i="2"/>
  <c r="K147" i="2"/>
  <c r="K239" i="2"/>
  <c r="K77" i="2"/>
  <c r="I420" i="2"/>
  <c r="I429" i="2"/>
  <c r="I91" i="2"/>
  <c r="K267" i="2"/>
  <c r="I34" i="2"/>
  <c r="K298" i="2"/>
  <c r="I44" i="1"/>
  <c r="K27" i="2"/>
  <c r="I115" i="2"/>
  <c r="I175" i="2"/>
  <c r="K270" i="2"/>
  <c r="K232" i="2"/>
  <c r="I266" i="2"/>
  <c r="I16" i="2"/>
  <c r="I53" i="2" s="1"/>
  <c r="I48" i="2" s="1"/>
  <c r="I100" i="2"/>
  <c r="K82" i="2"/>
  <c r="I82" i="2"/>
  <c r="I26" i="2"/>
  <c r="I132" i="2"/>
  <c r="I281" i="2"/>
  <c r="I276" i="2" s="1"/>
  <c r="K205" i="2"/>
  <c r="K38" i="2"/>
  <c r="I146" i="2"/>
  <c r="K211" i="2"/>
  <c r="K169" i="2"/>
  <c r="K35" i="2"/>
  <c r="K335" i="2"/>
  <c r="K164" i="2"/>
  <c r="K92" i="2"/>
  <c r="K104" i="2"/>
  <c r="K116" i="2"/>
  <c r="K133" i="2"/>
  <c r="K120" i="2"/>
  <c r="K178" i="2"/>
  <c r="K150" i="2"/>
  <c r="K17" i="2"/>
  <c r="K53" i="2"/>
  <c r="K49" i="2"/>
  <c r="M158" i="2"/>
  <c r="M127" i="2"/>
  <c r="L127" i="2"/>
  <c r="K91" i="2" l="1"/>
  <c r="K204" i="2"/>
  <c r="K238" i="2"/>
  <c r="I18" i="1" s="1"/>
  <c r="K222" i="2"/>
  <c r="I58" i="1"/>
  <c r="K175" i="2"/>
  <c r="K163" i="2"/>
  <c r="I55" i="1"/>
  <c r="K210" i="2"/>
  <c r="I64" i="1"/>
  <c r="I16" i="1"/>
  <c r="K26" i="2"/>
  <c r="K76" i="2"/>
  <c r="K281" i="2"/>
  <c r="J27" i="2"/>
  <c r="I56" i="1"/>
  <c r="I77" i="1"/>
  <c r="K132" i="2"/>
  <c r="I59" i="1"/>
  <c r="K68" i="2"/>
  <c r="I63" i="1"/>
  <c r="I68" i="1"/>
  <c r="K100" i="2"/>
  <c r="I65" i="1"/>
  <c r="K297" i="2"/>
  <c r="I54" i="1"/>
  <c r="K228" i="2"/>
  <c r="I70" i="1"/>
  <c r="K334" i="2"/>
  <c r="I86" i="1"/>
  <c r="K16" i="2"/>
  <c r="I66" i="1"/>
  <c r="I69" i="1"/>
  <c r="G194" i="2"/>
  <c r="G186" i="2" s="1"/>
  <c r="G438" i="2" s="1"/>
  <c r="I194" i="2"/>
  <c r="I186" i="2" s="1"/>
  <c r="I438" i="2" s="1"/>
  <c r="K34" i="2"/>
  <c r="K146" i="2"/>
  <c r="K266" i="2"/>
  <c r="K115" i="2"/>
  <c r="K48" i="2"/>
  <c r="H298" i="2"/>
  <c r="H297" i="2" s="1"/>
  <c r="F298" i="2"/>
  <c r="F297" i="2" s="1"/>
  <c r="E298" i="2"/>
  <c r="E297" i="2" s="1"/>
  <c r="D298" i="2"/>
  <c r="D297" i="2" s="1"/>
  <c r="I43" i="1" l="1"/>
  <c r="I20" i="1"/>
  <c r="I28" i="1"/>
  <c r="I29" i="1"/>
  <c r="I30" i="1"/>
  <c r="J26" i="2"/>
  <c r="K276" i="2"/>
  <c r="I35" i="1"/>
  <c r="I53" i="1"/>
  <c r="I62" i="1"/>
  <c r="I39" i="1"/>
  <c r="I38" i="1" s="1"/>
  <c r="K340" i="2"/>
  <c r="I84" i="1"/>
  <c r="I82" i="1" s="1"/>
  <c r="K194" i="2"/>
  <c r="H128" i="2"/>
  <c r="F128" i="2"/>
  <c r="H120" i="2"/>
  <c r="I27" i="1" l="1"/>
  <c r="I26" i="1" s="1"/>
  <c r="I42" i="1"/>
  <c r="I41" i="1" s="1"/>
  <c r="J438" i="2"/>
  <c r="H32" i="11" s="1"/>
  <c r="H31" i="11" s="1"/>
  <c r="H34" i="11" s="1"/>
  <c r="H36" i="11" s="1"/>
  <c r="I15" i="1"/>
  <c r="I51" i="1"/>
  <c r="I93" i="1" s="1"/>
  <c r="I17" i="1"/>
  <c r="I14" i="1" s="1"/>
  <c r="K186" i="2"/>
  <c r="F23" i="1"/>
  <c r="H434" i="2"/>
  <c r="H430" i="2"/>
  <c r="H425" i="2"/>
  <c r="H421" i="2"/>
  <c r="H413" i="2"/>
  <c r="H412" i="2" s="1"/>
  <c r="H410" i="2"/>
  <c r="H409" i="2" s="1"/>
  <c r="H404" i="2"/>
  <c r="H403" i="2" s="1"/>
  <c r="H399" i="2"/>
  <c r="H398" i="2" s="1"/>
  <c r="H335" i="2"/>
  <c r="H334" i="2" s="1"/>
  <c r="H394" i="2"/>
  <c r="H393" i="2" s="1"/>
  <c r="H304" i="2"/>
  <c r="H303" i="2" s="1"/>
  <c r="H291" i="2"/>
  <c r="H290" i="2" s="1"/>
  <c r="H232" i="2"/>
  <c r="H229" i="2"/>
  <c r="H262" i="2"/>
  <c r="H261" i="2" s="1"/>
  <c r="H257" i="2"/>
  <c r="H256" i="2" s="1"/>
  <c r="H245" i="2"/>
  <c r="H244" i="2" s="1"/>
  <c r="H387" i="2"/>
  <c r="H386" i="2" s="1"/>
  <c r="H44" i="2"/>
  <c r="H38" i="2"/>
  <c r="H35" i="2"/>
  <c r="H184" i="2"/>
  <c r="H178" i="2"/>
  <c r="H176" i="2"/>
  <c r="H127" i="2"/>
  <c r="H125" i="2"/>
  <c r="H116" i="2"/>
  <c r="H111" i="2"/>
  <c r="H109" i="2"/>
  <c r="H104" i="2"/>
  <c r="H101" i="2"/>
  <c r="H96" i="2"/>
  <c r="H92" i="2"/>
  <c r="H87" i="2"/>
  <c r="H83" i="2"/>
  <c r="H383" i="2"/>
  <c r="H382" i="2" s="1"/>
  <c r="H159" i="2"/>
  <c r="H158" i="2" s="1"/>
  <c r="H156" i="2"/>
  <c r="H150" i="2"/>
  <c r="H147" i="2"/>
  <c r="H250" i="2"/>
  <c r="H249" i="2" s="1"/>
  <c r="H164" i="2"/>
  <c r="H163" i="2" s="1"/>
  <c r="H142" i="2"/>
  <c r="H141" i="2" s="1"/>
  <c r="H170" i="2"/>
  <c r="H169" i="2" s="1"/>
  <c r="H376" i="2"/>
  <c r="H375" i="2" s="1"/>
  <c r="H369" i="2"/>
  <c r="H368" i="2" s="1"/>
  <c r="H363" i="2"/>
  <c r="H362" i="2" s="1"/>
  <c r="H356" i="2"/>
  <c r="H355" i="2" s="1"/>
  <c r="H351" i="2"/>
  <c r="H350" i="2" s="1"/>
  <c r="H274" i="2"/>
  <c r="H270" i="2"/>
  <c r="H267" i="2"/>
  <c r="H223" i="2"/>
  <c r="H222" i="2" s="1"/>
  <c r="H217" i="2"/>
  <c r="H216" i="2" s="1"/>
  <c r="H211" i="2"/>
  <c r="H210" i="2" s="1"/>
  <c r="H205" i="2"/>
  <c r="H204" i="2" s="1"/>
  <c r="H200" i="2"/>
  <c r="H199" i="2" s="1"/>
  <c r="H192" i="2"/>
  <c r="H191" i="2" s="1"/>
  <c r="H239" i="2"/>
  <c r="H238" i="2" s="1"/>
  <c r="H137" i="2"/>
  <c r="H133" i="2"/>
  <c r="H77" i="2"/>
  <c r="H76" i="2" s="1"/>
  <c r="H286" i="2"/>
  <c r="H285" i="2" s="1"/>
  <c r="H283" i="2"/>
  <c r="H282" i="2" s="1"/>
  <c r="H327" i="2"/>
  <c r="H326" i="2" s="1"/>
  <c r="H319" i="2"/>
  <c r="H318" i="2" s="1"/>
  <c r="H311" i="2"/>
  <c r="H310" i="2" s="1"/>
  <c r="H69" i="2"/>
  <c r="H68" i="2" s="1"/>
  <c r="H61" i="2"/>
  <c r="H60" i="2" s="1"/>
  <c r="H30" i="2"/>
  <c r="H27" i="2"/>
  <c r="H22" i="2"/>
  <c r="H17" i="2"/>
  <c r="H53" i="2"/>
  <c r="H49" i="2"/>
  <c r="I12" i="1" l="1"/>
  <c r="I91" i="1" s="1"/>
  <c r="K438" i="2"/>
  <c r="I33" i="11"/>
  <c r="H346" i="2"/>
  <c r="H345" i="2" s="1"/>
  <c r="H341" i="2" s="1"/>
  <c r="H340" i="2" s="1"/>
  <c r="H82" i="2"/>
  <c r="F21" i="1" s="1"/>
  <c r="H132" i="2"/>
  <c r="H100" i="2"/>
  <c r="F28" i="1" s="1"/>
  <c r="H429" i="2"/>
  <c r="H146" i="2"/>
  <c r="H175" i="2"/>
  <c r="H420" i="2"/>
  <c r="H281" i="2"/>
  <c r="H228" i="2"/>
  <c r="F16" i="1" s="1"/>
  <c r="G16" i="1" s="1"/>
  <c r="H91" i="2"/>
  <c r="H34" i="2"/>
  <c r="F39" i="1" s="1"/>
  <c r="H115" i="2"/>
  <c r="H266" i="2"/>
  <c r="H26" i="2"/>
  <c r="H16" i="2"/>
  <c r="H48" i="2"/>
  <c r="C23" i="1"/>
  <c r="D23" i="1"/>
  <c r="D49" i="2"/>
  <c r="E49" i="2"/>
  <c r="D53" i="2"/>
  <c r="E53" i="2"/>
  <c r="D17" i="2"/>
  <c r="E17" i="2"/>
  <c r="D22" i="2"/>
  <c r="E22" i="2"/>
  <c r="D27" i="2"/>
  <c r="E27" i="2"/>
  <c r="D30" i="2"/>
  <c r="E30" i="2"/>
  <c r="D61" i="2"/>
  <c r="D60" i="2" s="1"/>
  <c r="E61" i="2"/>
  <c r="E60" i="2" s="1"/>
  <c r="D69" i="2"/>
  <c r="D68" i="2" s="1"/>
  <c r="E69" i="2"/>
  <c r="E68" i="2" s="1"/>
  <c r="D311" i="2"/>
  <c r="D310" i="2" s="1"/>
  <c r="E311" i="2"/>
  <c r="E310" i="2" s="1"/>
  <c r="D319" i="2"/>
  <c r="D318" i="2" s="1"/>
  <c r="E319" i="2"/>
  <c r="E318" i="2" s="1"/>
  <c r="D327" i="2"/>
  <c r="D326" i="2" s="1"/>
  <c r="E327" i="2"/>
  <c r="E326" i="2" s="1"/>
  <c r="D283" i="2"/>
  <c r="D282" i="2" s="1"/>
  <c r="E283" i="2"/>
  <c r="E282" i="2" s="1"/>
  <c r="D286" i="2"/>
  <c r="D285" i="2" s="1"/>
  <c r="E286" i="2"/>
  <c r="E285" i="2" s="1"/>
  <c r="D77" i="2"/>
  <c r="D76" i="2" s="1"/>
  <c r="E77" i="2"/>
  <c r="E76" i="2" s="1"/>
  <c r="D133" i="2"/>
  <c r="E133" i="2"/>
  <c r="D137" i="2"/>
  <c r="E137" i="2"/>
  <c r="D239" i="2"/>
  <c r="D238" i="2" s="1"/>
  <c r="E239" i="2"/>
  <c r="E238" i="2" s="1"/>
  <c r="D192" i="2"/>
  <c r="D191" i="2" s="1"/>
  <c r="E192" i="2"/>
  <c r="E191" i="2" s="1"/>
  <c r="D200" i="2"/>
  <c r="D199" i="2" s="1"/>
  <c r="E200" i="2"/>
  <c r="E199" i="2" s="1"/>
  <c r="D205" i="2"/>
  <c r="D204" i="2" s="1"/>
  <c r="E205" i="2"/>
  <c r="E204" i="2" s="1"/>
  <c r="D211" i="2"/>
  <c r="D210" i="2" s="1"/>
  <c r="E211" i="2"/>
  <c r="E210" i="2" s="1"/>
  <c r="D217" i="2"/>
  <c r="D216" i="2" s="1"/>
  <c r="E217" i="2"/>
  <c r="E216" i="2" s="1"/>
  <c r="D223" i="2"/>
  <c r="D222" i="2" s="1"/>
  <c r="E223" i="2"/>
  <c r="E222" i="2" s="1"/>
  <c r="E267" i="2"/>
  <c r="D270" i="2"/>
  <c r="D266" i="2" s="1"/>
  <c r="E270" i="2"/>
  <c r="D274" i="2"/>
  <c r="E274" i="2"/>
  <c r="D351" i="2"/>
  <c r="D350" i="2" s="1"/>
  <c r="E351" i="2"/>
  <c r="E350" i="2" s="1"/>
  <c r="E346" i="2" s="1"/>
  <c r="E345" i="2" s="1"/>
  <c r="E341" i="2" s="1"/>
  <c r="E340" i="2" s="1"/>
  <c r="D356" i="2"/>
  <c r="D355" i="2" s="1"/>
  <c r="E356" i="2"/>
  <c r="E355" i="2" s="1"/>
  <c r="D363" i="2"/>
  <c r="D362" i="2" s="1"/>
  <c r="E363" i="2"/>
  <c r="E362" i="2" s="1"/>
  <c r="D369" i="2"/>
  <c r="D368" i="2" s="1"/>
  <c r="E369" i="2"/>
  <c r="E368" i="2" s="1"/>
  <c r="D376" i="2"/>
  <c r="D375" i="2" s="1"/>
  <c r="E376" i="2"/>
  <c r="E375" i="2" s="1"/>
  <c r="D170" i="2"/>
  <c r="D169" i="2" s="1"/>
  <c r="E170" i="2"/>
  <c r="E169" i="2" s="1"/>
  <c r="D142" i="2"/>
  <c r="D141" i="2" s="1"/>
  <c r="E142" i="2"/>
  <c r="E141" i="2" s="1"/>
  <c r="D164" i="2"/>
  <c r="D163" i="2" s="1"/>
  <c r="E164" i="2"/>
  <c r="E163" i="2" s="1"/>
  <c r="D250" i="2"/>
  <c r="D249" i="2" s="1"/>
  <c r="E250" i="2"/>
  <c r="E249" i="2" s="1"/>
  <c r="D147" i="2"/>
  <c r="E147" i="2"/>
  <c r="D150" i="2"/>
  <c r="E150" i="2"/>
  <c r="D156" i="2"/>
  <c r="E156" i="2"/>
  <c r="D159" i="2"/>
  <c r="D158" i="2" s="1"/>
  <c r="E159" i="2"/>
  <c r="E158" i="2" s="1"/>
  <c r="D383" i="2"/>
  <c r="D382" i="2" s="1"/>
  <c r="E383" i="2"/>
  <c r="E382" i="2" s="1"/>
  <c r="D83" i="2"/>
  <c r="E83" i="2"/>
  <c r="D87" i="2"/>
  <c r="E87" i="2"/>
  <c r="D92" i="2"/>
  <c r="E92" i="2"/>
  <c r="D96" i="2"/>
  <c r="E96" i="2"/>
  <c r="D101" i="2"/>
  <c r="E101" i="2"/>
  <c r="D104" i="2"/>
  <c r="E104" i="2"/>
  <c r="D109" i="2"/>
  <c r="E109" i="2"/>
  <c r="D111" i="2"/>
  <c r="E112" i="2"/>
  <c r="E111" i="2" s="1"/>
  <c r="D116" i="2"/>
  <c r="E116" i="2"/>
  <c r="D120" i="2"/>
  <c r="E120" i="2"/>
  <c r="D125" i="2"/>
  <c r="E125" i="2"/>
  <c r="D128" i="2"/>
  <c r="D127" i="2" s="1"/>
  <c r="E128" i="2"/>
  <c r="E127" i="2" s="1"/>
  <c r="D176" i="2"/>
  <c r="E176" i="2"/>
  <c r="D178" i="2"/>
  <c r="E178" i="2"/>
  <c r="D184" i="2"/>
  <c r="E184" i="2"/>
  <c r="D35" i="2"/>
  <c r="E35" i="2"/>
  <c r="D38" i="2"/>
  <c r="E38" i="2"/>
  <c r="D44" i="2"/>
  <c r="E44" i="2"/>
  <c r="D387" i="2"/>
  <c r="D386" i="2" s="1"/>
  <c r="E387" i="2"/>
  <c r="E386" i="2" s="1"/>
  <c r="D245" i="2"/>
  <c r="D244" i="2" s="1"/>
  <c r="E245" i="2"/>
  <c r="E244" i="2" s="1"/>
  <c r="D257" i="2"/>
  <c r="D256" i="2" s="1"/>
  <c r="E257" i="2"/>
  <c r="E256" i="2" s="1"/>
  <c r="D262" i="2"/>
  <c r="D261" i="2" s="1"/>
  <c r="E262" i="2"/>
  <c r="E261" i="2" s="1"/>
  <c r="D229" i="2"/>
  <c r="E229" i="2"/>
  <c r="D232" i="2"/>
  <c r="E232" i="2"/>
  <c r="D291" i="2"/>
  <c r="D290" i="2" s="1"/>
  <c r="E291" i="2"/>
  <c r="E290" i="2" s="1"/>
  <c r="D304" i="2"/>
  <c r="D303" i="2" s="1"/>
  <c r="E304" i="2"/>
  <c r="E303" i="2" s="1"/>
  <c r="D394" i="2"/>
  <c r="D393" i="2" s="1"/>
  <c r="E394" i="2"/>
  <c r="E393" i="2" s="1"/>
  <c r="D335" i="2"/>
  <c r="D334" i="2" s="1"/>
  <c r="E335" i="2"/>
  <c r="E334" i="2" s="1"/>
  <c r="D399" i="2"/>
  <c r="D398" i="2" s="1"/>
  <c r="E399" i="2"/>
  <c r="E398" i="2" s="1"/>
  <c r="D404" i="2"/>
  <c r="D403" i="2" s="1"/>
  <c r="E404" i="2"/>
  <c r="E403" i="2" s="1"/>
  <c r="D410" i="2"/>
  <c r="D409" i="2" s="1"/>
  <c r="E410" i="2"/>
  <c r="E409" i="2" s="1"/>
  <c r="D413" i="2"/>
  <c r="D412" i="2" s="1"/>
  <c r="E413" i="2"/>
  <c r="E412" i="2" s="1"/>
  <c r="D421" i="2"/>
  <c r="E421" i="2"/>
  <c r="D425" i="2"/>
  <c r="E425" i="2"/>
  <c r="D430" i="2"/>
  <c r="E430" i="2"/>
  <c r="D434" i="2"/>
  <c r="E434" i="2"/>
  <c r="I29" i="11" l="1"/>
  <c r="I32" i="11"/>
  <c r="F18" i="1"/>
  <c r="G18" i="1" s="1"/>
  <c r="F44" i="1"/>
  <c r="G44" i="1" s="1"/>
  <c r="D346" i="2"/>
  <c r="D345" i="2" s="1"/>
  <c r="D341" i="2" s="1"/>
  <c r="D340" i="2" s="1"/>
  <c r="C43" i="1" s="1"/>
  <c r="F27" i="1"/>
  <c r="G28" i="1"/>
  <c r="F38" i="1"/>
  <c r="G39" i="1"/>
  <c r="G38" i="1" s="1"/>
  <c r="F42" i="1"/>
  <c r="G42" i="1" s="1"/>
  <c r="F43" i="1"/>
  <c r="G43" i="1" s="1"/>
  <c r="H276" i="2"/>
  <c r="F15" i="1" s="1"/>
  <c r="G15" i="1" s="1"/>
  <c r="G21" i="1"/>
  <c r="E26" i="2"/>
  <c r="E48" i="2"/>
  <c r="E91" i="2"/>
  <c r="E266" i="2"/>
  <c r="D175" i="2"/>
  <c r="D16" i="2"/>
  <c r="D228" i="2"/>
  <c r="C16" i="1" s="1"/>
  <c r="D420" i="2"/>
  <c r="E228" i="2"/>
  <c r="D16" i="1" s="1"/>
  <c r="E175" i="2"/>
  <c r="D115" i="2"/>
  <c r="C29" i="1" s="1"/>
  <c r="D91" i="2"/>
  <c r="D146" i="2"/>
  <c r="C30" i="1" s="1"/>
  <c r="E420" i="2"/>
  <c r="D281" i="2"/>
  <c r="D429" i="2"/>
  <c r="E115" i="2"/>
  <c r="E100" i="2"/>
  <c r="D28" i="1" s="1"/>
  <c r="D27" i="1" s="1"/>
  <c r="D26" i="1" s="1"/>
  <c r="E281" i="2"/>
  <c r="E277" i="2" s="1"/>
  <c r="E276" i="2" s="1"/>
  <c r="E16" i="2"/>
  <c r="D34" i="2"/>
  <c r="C39" i="1" s="1"/>
  <c r="C38" i="1" s="1"/>
  <c r="D132" i="2"/>
  <c r="D26" i="2"/>
  <c r="D48" i="2"/>
  <c r="E429" i="2"/>
  <c r="D100" i="2"/>
  <c r="C28" i="1" s="1"/>
  <c r="L250" i="2"/>
  <c r="E34" i="2"/>
  <c r="D39" i="1" s="1"/>
  <c r="D38" i="1" s="1"/>
  <c r="E146" i="2"/>
  <c r="E132" i="2"/>
  <c r="E82" i="2"/>
  <c r="D82" i="2"/>
  <c r="C21" i="1" s="1"/>
  <c r="D43" i="1"/>
  <c r="F434" i="2"/>
  <c r="F430" i="2"/>
  <c r="F425" i="2"/>
  <c r="F421" i="2"/>
  <c r="F413" i="2"/>
  <c r="F412" i="2" s="1"/>
  <c r="F410" i="2"/>
  <c r="F409" i="2" s="1"/>
  <c r="F404" i="2"/>
  <c r="F403" i="2" s="1"/>
  <c r="F399" i="2"/>
  <c r="F398" i="2" s="1"/>
  <c r="F335" i="2"/>
  <c r="F334" i="2" s="1"/>
  <c r="F394" i="2"/>
  <c r="F393" i="2" s="1"/>
  <c r="F304" i="2"/>
  <c r="F291" i="2"/>
  <c r="F290" i="2" s="1"/>
  <c r="F232" i="2"/>
  <c r="F229" i="2"/>
  <c r="F262" i="2"/>
  <c r="F261" i="2" s="1"/>
  <c r="F257" i="2"/>
  <c r="F245" i="2"/>
  <c r="F387" i="2"/>
  <c r="F386" i="2" s="1"/>
  <c r="F44" i="2"/>
  <c r="F38" i="2"/>
  <c r="F35" i="2"/>
  <c r="F184" i="2"/>
  <c r="F178" i="2"/>
  <c r="F176" i="2"/>
  <c r="F127" i="2"/>
  <c r="F125" i="2"/>
  <c r="F120" i="2"/>
  <c r="F116" i="2"/>
  <c r="F111" i="2"/>
  <c r="F109" i="2"/>
  <c r="F104" i="2"/>
  <c r="F101" i="2"/>
  <c r="F96" i="2"/>
  <c r="F92" i="2"/>
  <c r="F87" i="2"/>
  <c r="F83" i="2"/>
  <c r="F383" i="2"/>
  <c r="F382" i="2" s="1"/>
  <c r="F159" i="2"/>
  <c r="F158" i="2" s="1"/>
  <c r="F156" i="2"/>
  <c r="F150" i="2"/>
  <c r="F147" i="2"/>
  <c r="F250" i="2"/>
  <c r="F249" i="2" s="1"/>
  <c r="F164" i="2"/>
  <c r="F142" i="2"/>
  <c r="F170" i="2"/>
  <c r="F376" i="2"/>
  <c r="F375" i="2" s="1"/>
  <c r="F369" i="2"/>
  <c r="F368" i="2" s="1"/>
  <c r="F363" i="2"/>
  <c r="F362" i="2" s="1"/>
  <c r="F356" i="2"/>
  <c r="F355" i="2" s="1"/>
  <c r="F351" i="2"/>
  <c r="F274" i="2"/>
  <c r="F270" i="2"/>
  <c r="F267" i="2"/>
  <c r="F223" i="2"/>
  <c r="F217" i="2"/>
  <c r="F211" i="2"/>
  <c r="F205" i="2"/>
  <c r="F204" i="2" s="1"/>
  <c r="F200" i="2"/>
  <c r="F199" i="2" s="1"/>
  <c r="F192" i="2"/>
  <c r="F191" i="2" s="1"/>
  <c r="F239" i="2"/>
  <c r="F238" i="2" s="1"/>
  <c r="F137" i="2"/>
  <c r="F133" i="2"/>
  <c r="F77" i="2"/>
  <c r="F76" i="2" s="1"/>
  <c r="F286" i="2"/>
  <c r="F283" i="2"/>
  <c r="F327" i="2"/>
  <c r="F326" i="2" s="1"/>
  <c r="F318" i="2"/>
  <c r="F311" i="2"/>
  <c r="F310" i="2" s="1"/>
  <c r="F69" i="2"/>
  <c r="F61" i="2"/>
  <c r="F60" i="2" s="1"/>
  <c r="F30" i="2"/>
  <c r="F27" i="2"/>
  <c r="F22" i="2"/>
  <c r="F17" i="2"/>
  <c r="F53" i="2"/>
  <c r="F49" i="2"/>
  <c r="M104" i="2"/>
  <c r="D18" i="1" l="1"/>
  <c r="C18" i="1"/>
  <c r="H194" i="2"/>
  <c r="D277" i="2"/>
  <c r="D276" i="2" s="1"/>
  <c r="D195" i="2" s="1"/>
  <c r="D194" i="2" s="1"/>
  <c r="C17" i="1" s="1"/>
  <c r="E195" i="2"/>
  <c r="E194" i="2" s="1"/>
  <c r="D17" i="1" s="1"/>
  <c r="G41" i="1"/>
  <c r="F26" i="1"/>
  <c r="G27" i="1"/>
  <c r="G26" i="1" s="1"/>
  <c r="F41" i="1"/>
  <c r="D42" i="1"/>
  <c r="C42" i="1"/>
  <c r="C41" i="1" s="1"/>
  <c r="F16" i="2"/>
  <c r="F141" i="2"/>
  <c r="F91" i="2"/>
  <c r="F48" i="2"/>
  <c r="F100" i="2"/>
  <c r="F115" i="2"/>
  <c r="D21" i="1"/>
  <c r="F68" i="2"/>
  <c r="F282" i="2"/>
  <c r="F163" i="2"/>
  <c r="F256" i="2"/>
  <c r="F285" i="2"/>
  <c r="F210" i="2"/>
  <c r="F350" i="2"/>
  <c r="F346" i="2" s="1"/>
  <c r="F345" i="2" s="1"/>
  <c r="F341" i="2" s="1"/>
  <c r="F340" i="2" s="1"/>
  <c r="F169" i="2"/>
  <c r="F82" i="2"/>
  <c r="F429" i="2"/>
  <c r="F216" i="2"/>
  <c r="F303" i="2"/>
  <c r="F222" i="2"/>
  <c r="F175" i="2"/>
  <c r="F244" i="2"/>
  <c r="F228" i="2"/>
  <c r="F420" i="2"/>
  <c r="F146" i="2"/>
  <c r="F34" i="2"/>
  <c r="F266" i="2"/>
  <c r="F132" i="2"/>
  <c r="F26" i="2"/>
  <c r="L266" i="2"/>
  <c r="L261" i="2"/>
  <c r="L115" i="2"/>
  <c r="J29" i="1" s="1"/>
  <c r="M125" i="2"/>
  <c r="F17" i="1" l="1"/>
  <c r="G17" i="1" s="1"/>
  <c r="G14" i="1" s="1"/>
  <c r="G12" i="1" s="1"/>
  <c r="H186" i="2"/>
  <c r="D187" i="2"/>
  <c r="D186" i="2" s="1"/>
  <c r="F33" i="11" s="1"/>
  <c r="C14" i="1"/>
  <c r="E187" i="2"/>
  <c r="E186" i="2" s="1"/>
  <c r="G33" i="11" s="1"/>
  <c r="D14" i="1"/>
  <c r="D41" i="1"/>
  <c r="F281" i="2"/>
  <c r="F14" i="1" l="1"/>
  <c r="F12" i="1" s="1"/>
  <c r="C35" i="1"/>
  <c r="C27" i="1" s="1"/>
  <c r="C26" i="1" s="1"/>
  <c r="C12" i="1" s="1"/>
  <c r="H438" i="2"/>
  <c r="I31" i="11" s="1"/>
  <c r="D438" i="2"/>
  <c r="F32" i="11" s="1"/>
  <c r="F31" i="11" s="1"/>
  <c r="E438" i="2"/>
  <c r="G32" i="11" s="1"/>
  <c r="G31" i="11" s="1"/>
  <c r="F194" i="2"/>
  <c r="D12" i="1"/>
  <c r="I28" i="11"/>
  <c r="L111" i="2"/>
  <c r="M111" i="2" s="1"/>
  <c r="L429" i="2"/>
  <c r="J44" i="1" s="1"/>
  <c r="L420" i="2"/>
  <c r="L249" i="2"/>
  <c r="M249" i="2" s="1"/>
  <c r="M250" i="2"/>
  <c r="F29" i="11" l="1"/>
  <c r="F28" i="11" s="1"/>
  <c r="F34" i="11" s="1"/>
  <c r="F36" i="11" s="1"/>
  <c r="I34" i="11"/>
  <c r="I36" i="11" s="1"/>
  <c r="F186" i="2"/>
  <c r="G29" i="11"/>
  <c r="G28" i="11" s="1"/>
  <c r="G34" i="11" s="1"/>
  <c r="G36" i="11" s="1"/>
  <c r="M229" i="2"/>
  <c r="K60" i="1" s="1"/>
  <c r="M109" i="2"/>
  <c r="M96" i="2"/>
  <c r="F438" i="2" l="1"/>
  <c r="M304" i="2"/>
  <c r="M303" i="2" s="1"/>
  <c r="L303" i="2"/>
  <c r="M232" i="2"/>
  <c r="L228" i="2"/>
  <c r="J20" i="1" s="1"/>
  <c r="M228" i="2" l="1"/>
  <c r="K20" i="1" s="1"/>
  <c r="K70" i="1"/>
  <c r="L186" i="2"/>
  <c r="M186" i="2"/>
  <c r="L91" i="2"/>
  <c r="M91" i="2" s="1"/>
  <c r="M92" i="2"/>
  <c r="L244" i="2"/>
  <c r="M245" i="2"/>
  <c r="M244" i="2" s="1"/>
  <c r="M270" i="2"/>
  <c r="M266" i="2"/>
  <c r="M327" i="2"/>
  <c r="L326" i="2"/>
  <c r="M326" i="2" s="1"/>
  <c r="M257" i="2"/>
  <c r="L256" i="2"/>
  <c r="L132" i="2"/>
  <c r="M133" i="2"/>
  <c r="M132" i="2" l="1"/>
  <c r="M256" i="2"/>
  <c r="K80" i="1"/>
  <c r="M413" i="2"/>
  <c r="L412" i="2"/>
  <c r="M412" i="2" s="1"/>
  <c r="M410" i="2"/>
  <c r="L409" i="2"/>
  <c r="M409" i="2" s="1"/>
  <c r="L34" i="2"/>
  <c r="M44" i="2"/>
  <c r="K73" i="1" s="1"/>
  <c r="M184" i="2"/>
  <c r="M195" i="2"/>
  <c r="L194" i="2"/>
  <c r="M194" i="2" s="1"/>
  <c r="M192" i="2"/>
  <c r="K79" i="1" s="1"/>
  <c r="L191" i="2"/>
  <c r="M191" i="2" s="1"/>
  <c r="M286" i="2"/>
  <c r="K85" i="1" s="1"/>
  <c r="L285" i="2"/>
  <c r="M285" i="2" s="1"/>
  <c r="M34" i="2" l="1"/>
  <c r="M35" i="2"/>
  <c r="K55" i="1" s="1"/>
  <c r="L281" i="2" l="1"/>
  <c r="L216" i="2" l="1"/>
  <c r="M217" i="2"/>
  <c r="M291" i="2"/>
  <c r="L290" i="2"/>
  <c r="M290" i="2" s="1"/>
  <c r="M346" i="2"/>
  <c r="K88" i="1" s="1"/>
  <c r="L345" i="2"/>
  <c r="M345" i="2" s="1"/>
  <c r="L82" i="2"/>
  <c r="L350" i="2"/>
  <c r="M350" i="2" s="1"/>
  <c r="M351" i="2"/>
  <c r="K89" i="1" s="1"/>
  <c r="M216" i="2" l="1"/>
  <c r="M239" i="2"/>
  <c r="L238" i="2"/>
  <c r="M238" i="2" l="1"/>
  <c r="L175" i="2"/>
  <c r="J35" i="1" s="1"/>
  <c r="L210" i="2"/>
  <c r="L169" i="2"/>
  <c r="L222" i="2"/>
  <c r="L163" i="2"/>
  <c r="M178" i="2" l="1"/>
  <c r="M176" i="2"/>
  <c r="M38" i="2" l="1"/>
  <c r="K64" i="1" s="1"/>
  <c r="M175" i="2"/>
  <c r="K35" i="1" s="1"/>
  <c r="M120" i="2" l="1"/>
  <c r="L199" i="2" l="1"/>
  <c r="L334" i="2" l="1"/>
  <c r="J39" i="1" s="1"/>
  <c r="J38" i="1" s="1"/>
  <c r="L158" i="2"/>
  <c r="L141" i="2"/>
  <c r="J33" i="11" l="1"/>
  <c r="L26" i="2"/>
  <c r="L68" i="2"/>
  <c r="L100" i="2"/>
  <c r="J28" i="1" s="1"/>
  <c r="L48" i="2"/>
  <c r="J17" i="1" s="1"/>
  <c r="L16" i="2"/>
  <c r="J43" i="1" s="1"/>
  <c r="L204" i="2"/>
  <c r="J18" i="1" s="1"/>
  <c r="M87" i="2"/>
  <c r="M53" i="2"/>
  <c r="M334" i="2"/>
  <c r="M147" i="2"/>
  <c r="M141" i="2"/>
  <c r="M222" i="2"/>
  <c r="M210" i="2"/>
  <c r="M199" i="2"/>
  <c r="M137" i="2"/>
  <c r="M68" i="2" l="1"/>
  <c r="J42" i="1"/>
  <c r="J41" i="1" s="1"/>
  <c r="K33" i="11"/>
  <c r="K39" i="1"/>
  <c r="K38" i="1" s="1"/>
  <c r="J14" i="1"/>
  <c r="M115" i="2"/>
  <c r="K29" i="1" s="1"/>
  <c r="M283" i="2"/>
  <c r="M82" i="2"/>
  <c r="M163" i="2"/>
  <c r="M156" i="2"/>
  <c r="K74" i="1" s="1"/>
  <c r="L146" i="2"/>
  <c r="J30" i="1" s="1"/>
  <c r="J27" i="1" s="1"/>
  <c r="J26" i="1" s="1"/>
  <c r="M204" i="2"/>
  <c r="M49" i="2"/>
  <c r="K58" i="1" s="1"/>
  <c r="M69" i="2"/>
  <c r="M335" i="2"/>
  <c r="K86" i="1" s="1"/>
  <c r="K84" i="1" s="1"/>
  <c r="K82" i="1" s="1"/>
  <c r="M83" i="2"/>
  <c r="M205" i="2"/>
  <c r="K59" i="1" s="1"/>
  <c r="M211" i="2"/>
  <c r="M223" i="2"/>
  <c r="M170" i="2"/>
  <c r="M142" i="2"/>
  <c r="M164" i="2"/>
  <c r="K68" i="1" s="1"/>
  <c r="K23" i="1"/>
  <c r="M200" i="2"/>
  <c r="M27" i="2"/>
  <c r="M26" i="2"/>
  <c r="M30" i="2"/>
  <c r="K78" i="1" s="1"/>
  <c r="K77" i="1" s="1"/>
  <c r="M169" i="2"/>
  <c r="K18" i="1" s="1"/>
  <c r="M22" i="2"/>
  <c r="K75" i="1" s="1"/>
  <c r="M17" i="2"/>
  <c r="K66" i="1" s="1"/>
  <c r="K72" i="1" l="1"/>
  <c r="K69" i="1"/>
  <c r="K63" i="1"/>
  <c r="J12" i="1"/>
  <c r="J91" i="1" s="1"/>
  <c r="L438" i="2"/>
  <c r="M282" i="2"/>
  <c r="M281" i="2" s="1"/>
  <c r="K42" i="1" s="1"/>
  <c r="M146" i="2"/>
  <c r="K30" i="1" s="1"/>
  <c r="M150" i="2"/>
  <c r="K65" i="1" s="1"/>
  <c r="M116" i="2"/>
  <c r="K56" i="1" s="1"/>
  <c r="K53" i="1" s="1"/>
  <c r="K62" i="1" l="1"/>
  <c r="K51" i="1" s="1"/>
  <c r="K93" i="1" s="1"/>
  <c r="J32" i="11"/>
  <c r="M100" i="2"/>
  <c r="K28" i="1" s="1"/>
  <c r="K27" i="1" s="1"/>
  <c r="K26" i="1" s="1"/>
  <c r="M48" i="2"/>
  <c r="K17" i="1" s="1"/>
  <c r="K14" i="1" s="1"/>
  <c r="J31" i="11" l="1"/>
  <c r="M16" i="2"/>
  <c r="M438" i="2" l="1"/>
  <c r="K32" i="11" s="1"/>
  <c r="K31" i="11" s="1"/>
  <c r="K43" i="1"/>
  <c r="K41" i="1" s="1"/>
  <c r="K12" i="1" s="1"/>
  <c r="K91" i="1" s="1"/>
  <c r="K29" i="11" l="1"/>
  <c r="K28" i="11" s="1"/>
  <c r="K34" i="11" s="1"/>
  <c r="K36" i="11" s="1"/>
  <c r="J29" i="11"/>
  <c r="J28" i="11" l="1"/>
  <c r="J34" i="11" s="1"/>
  <c r="J36" i="11" s="1"/>
</calcChain>
</file>

<file path=xl/comments1.xml><?xml version="1.0" encoding="utf-8"?>
<comments xmlns="http://schemas.openxmlformats.org/spreadsheetml/2006/main">
  <authors>
    <author>*</author>
  </authors>
  <commentList>
    <comment ref="G18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18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G19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D49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E49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F49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G49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H49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I49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K49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D52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E52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F52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G52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H52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52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52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54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I55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K55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</commentList>
</comments>
</file>

<file path=xl/sharedStrings.xml><?xml version="1.0" encoding="utf-8"?>
<sst xmlns="http://schemas.openxmlformats.org/spreadsheetml/2006/main" count="642" uniqueCount="228">
  <si>
    <t>VRSTA PRIHODA</t>
  </si>
  <si>
    <t>PRIHODI POSLOVANJA</t>
  </si>
  <si>
    <t>PRIHODI OD IMOVINE</t>
  </si>
  <si>
    <t>PRIHODI IZ PRORAČUNA</t>
  </si>
  <si>
    <t>O P I S</t>
  </si>
  <si>
    <t>RASHODI POSLOVANJA</t>
  </si>
  <si>
    <t>RASHODI ZA ZAPOSLENE</t>
  </si>
  <si>
    <t>PLAĆE</t>
  </si>
  <si>
    <t>DOPRINOSI NA PLAĆE</t>
  </si>
  <si>
    <t>MATERIJALNI RASHODI</t>
  </si>
  <si>
    <t>NAKNADE TROŠKOVA ZAPOSLENIMA</t>
  </si>
  <si>
    <t>RASHODI ZA MATERIJAL I ENERGIJU</t>
  </si>
  <si>
    <t>RASHODI ZA USLUGE</t>
  </si>
  <si>
    <t>RASHODI ZA NABAVU NEFINANCIJSKE IMOVINE</t>
  </si>
  <si>
    <t>SVEUKUPNO</t>
  </si>
  <si>
    <t>Prihodi od školske kuhinje</t>
  </si>
  <si>
    <t>Prihodi od produženog boravka</t>
  </si>
  <si>
    <t>Prihodi od kotizacija za Novigradsko proljeće</t>
  </si>
  <si>
    <t>Prihodi od djece za izlete</t>
  </si>
  <si>
    <t>Prihodi od djece za osiguranje</t>
  </si>
  <si>
    <t>Prihodi od glazbene škole</t>
  </si>
  <si>
    <t>DAROVI, NAGRADE, BOŽIĆNICE, REGRES….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</si>
  <si>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</si>
  <si>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</si>
  <si>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</si>
  <si>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</si>
  <si>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</si>
  <si>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</si>
  <si>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</si>
  <si>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</si>
  <si>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</si>
  <si>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</si>
  <si>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</si>
  <si>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</si>
  <si>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KNJIGE U KNJIŽNICAMA</t>
  </si>
  <si>
    <t>PRIHODI PO POSEBNIM PROPISIMA</t>
  </si>
  <si>
    <t>RASHODI ZA NABAVU PROIZV. DUGOTRAJNE IMOVINE</t>
  </si>
  <si>
    <t>PRIHODI UKUPNO</t>
  </si>
  <si>
    <t>PRIHODI OD NEFINANCIJSKE IMOVINE</t>
  </si>
  <si>
    <t>RASHODI UKUPNO</t>
  </si>
  <si>
    <t>RASHODI ZA NEFINANCIJSKU IMOVINU</t>
  </si>
  <si>
    <t>RAZLIKA - VIŠAK / MANJAK</t>
  </si>
  <si>
    <t>VIŠAK / 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</si>
  <si>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</si>
  <si>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</si>
  <si>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</si>
  <si>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</si>
  <si>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A210102</t>
  </si>
  <si>
    <t>Izvori financiranja: Prihodi od županijskog proračuna</t>
  </si>
  <si>
    <t>PROGRAM: REDOVNA DJELATNOST</t>
  </si>
  <si>
    <t>A210101</t>
  </si>
  <si>
    <t>OSTALI NESPOMENUTI RASHODI POSLOVANJA</t>
  </si>
  <si>
    <t>FINANCIJSKI RASHODI</t>
  </si>
  <si>
    <t>OSTALI FINANCIJSKI RASHODI</t>
  </si>
  <si>
    <t>AKTIVNOST: Materijalni rashodi OŠ po stvarnom trošku</t>
  </si>
  <si>
    <t>NAKN. GRAĐ., KUĆANSTVIMA NA TEM. OSIG. I DR. NAK.</t>
  </si>
  <si>
    <t>OSTALE NAKN. GRAĐANIMA I KUĆAN. IZ PRORAČUNA</t>
  </si>
  <si>
    <t>A210201</t>
  </si>
  <si>
    <t>OST. NESPOM. RASHODI POSLOVANJA</t>
  </si>
  <si>
    <t>A230107</t>
  </si>
  <si>
    <t>PLAĆE (BRUTO)</t>
  </si>
  <si>
    <t>PROGRAMI OBRAZOVANJA IZNAD STANDARDA</t>
  </si>
  <si>
    <t>A230110</t>
  </si>
  <si>
    <t>A230119</t>
  </si>
  <si>
    <t>A230122</t>
  </si>
  <si>
    <t>A230124</t>
  </si>
  <si>
    <t>A230106</t>
  </si>
  <si>
    <t>A230115</t>
  </si>
  <si>
    <t>O P Ć I   D I O</t>
  </si>
  <si>
    <t>OSTALI RASHODI ZA  ZAPOSLENE</t>
  </si>
  <si>
    <t>Prihodi od djece zakazalište</t>
  </si>
  <si>
    <t>A230102</t>
  </si>
  <si>
    <t>A230134</t>
  </si>
  <si>
    <t>PROJEKCIJA</t>
  </si>
  <si>
    <t>652 dio</t>
  </si>
  <si>
    <t>POMOĆI IZ INOZ. I OD SUBJ. UNUTAR OPĆEG PRORAČUNA</t>
  </si>
  <si>
    <t>Izvori financiranja: Prihodi od gradskog proračuna (Grad Novigrad)</t>
  </si>
  <si>
    <t>A230104</t>
  </si>
  <si>
    <t>VIŠAK IZ PRETHODNIH GODINA</t>
  </si>
  <si>
    <t>A230199</t>
  </si>
  <si>
    <t>POSTROJENJA I OPREMA</t>
  </si>
  <si>
    <t>P. prorač. korisnicima iz prorač. koji im nije nadležan - FZO</t>
  </si>
  <si>
    <t>PLAĆE ZA REDOVAN RAD</t>
  </si>
  <si>
    <t>A210103</t>
  </si>
  <si>
    <t>AKTIVNOST: Materijalni rashodi OŠ po stvarnom trošku - drugi izvori</t>
  </si>
  <si>
    <t>Ostali prihodi</t>
  </si>
  <si>
    <t>Prih. od prodaje proizv. i roba te pruž.usluga i donacija</t>
  </si>
  <si>
    <t>K240504</t>
  </si>
  <si>
    <t>AKTIVNOST: Opremanje dječjih igrališta</t>
  </si>
  <si>
    <t>Izvori financiranja: Donacije za osnovne škole</t>
  </si>
  <si>
    <t>PROGRAM: OPREMANJE U OSNOVNIM ŠKOLAMA</t>
  </si>
  <si>
    <t>A230184</t>
  </si>
  <si>
    <t>NAKNADE TROŠKOVA OSOBAMA IZVAN RADNOG ODNOSA</t>
  </si>
  <si>
    <t>K240501</t>
  </si>
  <si>
    <t>A230103</t>
  </si>
  <si>
    <t>K240502</t>
  </si>
  <si>
    <t>Izvori financiranja: Agencija za odgoj i obrazovanje</t>
  </si>
  <si>
    <t>A230162</t>
  </si>
  <si>
    <t>A240102</t>
  </si>
  <si>
    <t>AKTIVNOST: Školski namještaj i oprema</t>
  </si>
  <si>
    <t>PROGRAM: INVESTICIJSKO ODRŽAVANJE OŠ</t>
  </si>
  <si>
    <t>A240101</t>
  </si>
  <si>
    <t>AKTIVNOST: Investicijsko održavanje OŠ - minimalni standard</t>
  </si>
  <si>
    <t>Prihodi od djece za izlete i kazalište</t>
  </si>
  <si>
    <t>A230127</t>
  </si>
  <si>
    <t>NAKNADE TROŠK. OSOBAMA IZVAN RADNOG ODNOSA</t>
  </si>
  <si>
    <t>UKUPNO RASHODI</t>
  </si>
  <si>
    <t>Izvor financiranja: Grad Novigrad za prorač. korisnike</t>
  </si>
  <si>
    <t>Izvor financiranja: MZO za prorač. korisnike</t>
  </si>
  <si>
    <t>Osnovna škola – Scuola elementare RIVARELA</t>
  </si>
  <si>
    <t>Emonijska  4, 52466 Novigrad – Cittanova</t>
  </si>
  <si>
    <t>Email: ured@os-rivarela-novigrad.skole.hr</t>
  </si>
  <si>
    <t>Tel: +385(0) 52 757 005 / Fax: +385(0) 52 757 218</t>
  </si>
  <si>
    <t>OIB: 27267656235    MB: 03036413</t>
  </si>
  <si>
    <t>IBAN: HR95 2380 0061 1200 0284 3</t>
  </si>
  <si>
    <t>P O S E B N I   D I O</t>
  </si>
  <si>
    <t>Tekuće pomoći temeljem prijenosa EU sredstava</t>
  </si>
  <si>
    <t>Izvori financiranja: MZO za proračunske korisnike</t>
  </si>
  <si>
    <t>A230116</t>
  </si>
  <si>
    <t>Izvori financiranja: Decentralizirana sredstva za kapitalno za OŠ</t>
  </si>
  <si>
    <t>NEPROIZVEDENA DUGOTRAJNA IMOVINA</t>
  </si>
  <si>
    <t>NEMATERIJALNA IMOVINA</t>
  </si>
  <si>
    <t>A230148</t>
  </si>
  <si>
    <t>NAKNADE GRAĐANIMA I KUĆANSTVIMA</t>
  </si>
  <si>
    <t>A230204</t>
  </si>
  <si>
    <t>AKTIVNOST: Provedba kurikuluma</t>
  </si>
  <si>
    <t>RASPOLOŽIV VIŠAK</t>
  </si>
  <si>
    <t>A230163</t>
  </si>
  <si>
    <t>PLAN 2021</t>
  </si>
  <si>
    <t>A230168</t>
  </si>
  <si>
    <t>A230135</t>
  </si>
  <si>
    <t>A230203</t>
  </si>
  <si>
    <t>Plan 2021.g.</t>
  </si>
  <si>
    <t>1. izmjene</t>
  </si>
  <si>
    <t>AKTIVNOST: Pomoćnici u nastavi - MOZAIK 3</t>
  </si>
  <si>
    <t>Decentralizirana sred. za kapitalno za osn. škole</t>
  </si>
  <si>
    <t>A240301</t>
  </si>
  <si>
    <t>RASH. ZA DOD. ULAGANJA NA NEFIN. IMOVINI</t>
  </si>
  <si>
    <t>DOD. ULAGANJA NA GRAĐEVINSKIM OBJEKTIMA</t>
  </si>
  <si>
    <t>A230164</t>
  </si>
  <si>
    <t>Izvori financiranja: Nenamjenski prihodi i primici</t>
  </si>
  <si>
    <t>PLAN 2022</t>
  </si>
  <si>
    <t>PLANA 2024</t>
  </si>
  <si>
    <t>Pomoći od međunar. org. te institucija i tjela EU</t>
  </si>
  <si>
    <t>A230138</t>
  </si>
  <si>
    <t>A230202</t>
  </si>
  <si>
    <t>KLASA: 400-02/22-01/01</t>
  </si>
  <si>
    <t>FINANCIJSKI PLAN ZA 2023. GODINU</t>
  </si>
  <si>
    <t>I PROJEKCIJA PLANA ZA 2024. I 2025. GODINU</t>
  </si>
  <si>
    <t>PLANA 2025</t>
  </si>
  <si>
    <t>PLAN 2023</t>
  </si>
  <si>
    <t>KN</t>
  </si>
  <si>
    <t>EUR</t>
  </si>
  <si>
    <t>izvršenje</t>
  </si>
  <si>
    <t>OSTALI PRIHODI</t>
  </si>
  <si>
    <t>SAŽETAK RAČUNA PRIHODA I RASHODA</t>
  </si>
  <si>
    <t xml:space="preserve"> I PROJEKCIJA PLANA ZA 2024. I 2025. GODINU</t>
  </si>
  <si>
    <t>PLAN RASHODA I IZDATAKA</t>
  </si>
  <si>
    <t>A210104</t>
  </si>
  <si>
    <t>Plaće i drugi rashodi za zaposlenike osnovnih škola</t>
  </si>
  <si>
    <t>ŠIFRA</t>
  </si>
  <si>
    <t>Redovna djelatnost osnovnih škola - minimalni standard</t>
  </si>
  <si>
    <t>Ministarstvo znanosti i obrazovanja za prorač. korisnike</t>
  </si>
  <si>
    <t>Decentralizirana sredstva za osnovne škole</t>
  </si>
  <si>
    <t>Materijalni rashodi OŠ po kriterijima</t>
  </si>
  <si>
    <t>Materijalni rashodi OŠ po stvarnom trošku</t>
  </si>
  <si>
    <t>Materijalni rashodi OŠ po stvarnom trošku - drugi izvori</t>
  </si>
  <si>
    <t>Vlastiti prihodi osnovnih škola</t>
  </si>
  <si>
    <t>Redovna djelatnost osnovnih škola - iznad standarda</t>
  </si>
  <si>
    <t>Materijalni rashodi OŠ po stvarnom trošku iznad standarda</t>
  </si>
  <si>
    <t>Nenamjenski prihodi i primici</t>
  </si>
  <si>
    <t>Programi obrazovanja iznad standarda</t>
  </si>
  <si>
    <t>Županijska natjecanja</t>
  </si>
  <si>
    <t>Pomoćnici u nastavi</t>
  </si>
  <si>
    <t>Grad Novigrad za proračunske korisnike</t>
  </si>
  <si>
    <t>Školska kuhinja</t>
  </si>
  <si>
    <t>Produženi boravak</t>
  </si>
  <si>
    <t>Prihodi za posebne namjene za osnovne škole</t>
  </si>
  <si>
    <t>Novigradsko proljeće</t>
  </si>
  <si>
    <t>Agencija za odgoj i obrazovanje za prorač. Korisnike</t>
  </si>
  <si>
    <t>Ostali programi i projekti</t>
  </si>
  <si>
    <t>Školski list, časopisi i knjige</t>
  </si>
  <si>
    <t>Nagrade za učenike</t>
  </si>
  <si>
    <t>Psiholog</t>
  </si>
  <si>
    <t>Kvalitetna nastava</t>
  </si>
  <si>
    <t>Međunarodna razmjena</t>
  </si>
  <si>
    <t>Školski preventivni programi</t>
  </si>
  <si>
    <t>Ostale institucije za osnovne škole</t>
  </si>
  <si>
    <t>Školsko sportsko natjecanje</t>
  </si>
  <si>
    <t>Smotre, radionice i manifestacije</t>
  </si>
  <si>
    <t>Pomoćnici u nastavi - MOZAIK 3</t>
  </si>
  <si>
    <t>Financiranje učenika s posebnim potrebama</t>
  </si>
  <si>
    <t>Ministarstvo znanoti i obrazovanja za prorač. korisnike</t>
  </si>
  <si>
    <t>Agencija za odgoj i obrazovanje za prorač. korisnike</t>
  </si>
  <si>
    <t>Županijsko stručno vijeće ravnatelja</t>
  </si>
  <si>
    <t>Izleti i terenska nastava</t>
  </si>
  <si>
    <t>Obilježavanje godišnjica škole</t>
  </si>
  <si>
    <t>EU projekti kod proračunskih korisnika</t>
  </si>
  <si>
    <t>Europski socijalni fond</t>
  </si>
  <si>
    <t>Zavičajna nastava</t>
  </si>
  <si>
    <t>Školska shema</t>
  </si>
  <si>
    <t>Građanski odgoj</t>
  </si>
  <si>
    <t>Medni dani</t>
  </si>
  <si>
    <t>Ministarsvo poljoprivrede za proračunske korisnike</t>
  </si>
  <si>
    <t>Investicijsko održavanje osnovnih škola</t>
  </si>
  <si>
    <t>Investicijsko održavanje OŠ - iznad standarda</t>
  </si>
  <si>
    <t>Opremanje u osnovnim školama</t>
  </si>
  <si>
    <t>Školski namještaj i oprema</t>
  </si>
  <si>
    <t>Opremanje knjižnica</t>
  </si>
  <si>
    <t>Projektna dokumentacija osnovnih škola</t>
  </si>
  <si>
    <t>Kapitalna ulaganja u osnovne škole</t>
  </si>
  <si>
    <t>Strukturni fondovi EU</t>
  </si>
  <si>
    <t>Ministarstva i državne ustanove za proračunske korisnike</t>
  </si>
  <si>
    <t>Gradovi i općine za proračunske korisnike</t>
  </si>
  <si>
    <t>Ostale institucije za proračunske korisnike</t>
  </si>
  <si>
    <t>Prihodi za posebne namjene za proračunske korisnike</t>
  </si>
  <si>
    <t>Vlastiti prihodi proračunskog korisnika</t>
  </si>
  <si>
    <t>Decentralizirana sredstva</t>
  </si>
  <si>
    <t>Europska unija</t>
  </si>
  <si>
    <t>RAČUN PRIHODA I RASHODA</t>
  </si>
  <si>
    <t>UKUPNI PRIHODI</t>
  </si>
  <si>
    <t>UKUPNI RASHODI</t>
  </si>
  <si>
    <t>MOZAIK 5</t>
  </si>
  <si>
    <t>RASHODI (0912 - OSNOVNO OBRAZOVANJE)</t>
  </si>
  <si>
    <t>T921101</t>
  </si>
  <si>
    <t>Provedba projekta MOZAIK 5</t>
  </si>
  <si>
    <t>Novigrad, 21. prosinca 2022.</t>
  </si>
  <si>
    <t>URBROJ: 2105-4-14-22-7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</si>
</sst>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.00\ _k_n_-;\-* #,##0.00\ _k_n_-;_-* &quot;-&quot;??\ _k_n_-;_-@_-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color rgb="FF595959"/>
      <name val="Calibri"/>
      <family val="2"/>
      <charset val="238"/>
    </font>
    <font>
      <sz val="10"/>
      <color rgb="FF595959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1" borderId="2" applyNumberFormat="0" applyAlignment="0" applyProtection="0"/>
    <xf numFmtId="0" fontId="13" fillId="22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8" applyNumberFormat="0" applyFill="0" applyAlignment="0" applyProtection="0"/>
    <xf numFmtId="0" fontId="21" fillId="23" borderId="0" applyNumberFormat="0" applyBorder="0" applyAlignment="0" applyProtection="0"/>
    <xf numFmtId="0" fontId="1" fillId="20" borderId="1" applyNumberFormat="0" applyFont="0" applyAlignment="0" applyProtection="0"/>
    <xf numFmtId="0" fontId="22" fillId="21" borderId="7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1" fillId="0" borderId="0"/>
  </cellStyleXfs>
  <cellXfs count="14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4" fillId="0" borderId="0" xfId="0" applyFont="1" applyAlignment="1">
      <alignment horizontal="left"/>
    </xf>
    <xf numFmtId="4" fontId="4" fillId="0" borderId="0" xfId="0" applyNumberFormat="1" applyFont="1"/>
    <xf numFmtId="0" fontId="5" fillId="0" borderId="10" xfId="0" applyFont="1" applyBorder="1" applyAlignment="1">
      <alignment horizontal="left"/>
    </xf>
    <xf numFmtId="0" fontId="5" fillId="0" borderId="10" xfId="0" applyFont="1" applyBorder="1"/>
    <xf numFmtId="0" fontId="5" fillId="0" borderId="0" xfId="0" applyFont="1" applyBorder="1"/>
    <xf numFmtId="0" fontId="5" fillId="0" borderId="11" xfId="0" applyFont="1" applyBorder="1"/>
    <xf numFmtId="4" fontId="5" fillId="0" borderId="10" xfId="0" applyNumberFormat="1" applyFont="1" applyFill="1" applyBorder="1"/>
    <xf numFmtId="0" fontId="8" fillId="0" borderId="0" xfId="0" applyFont="1"/>
    <xf numFmtId="43" fontId="0" fillId="0" borderId="0" xfId="43" applyFont="1"/>
    <xf numFmtId="43" fontId="8" fillId="0" borderId="0" xfId="43" applyFont="1"/>
    <xf numFmtId="0" fontId="5" fillId="0" borderId="0" xfId="0" applyFont="1" applyBorder="1" applyAlignment="1">
      <alignment horizontal="left"/>
    </xf>
    <xf numFmtId="0" fontId="4" fillId="24" borderId="10" xfId="0" applyFont="1" applyFill="1" applyBorder="1" applyAlignment="1">
      <alignment horizontal="left"/>
    </xf>
    <xf numFmtId="0" fontId="4" fillId="24" borderId="10" xfId="0" applyFont="1" applyFill="1" applyBorder="1"/>
    <xf numFmtId="4" fontId="4" fillId="24" borderId="10" xfId="0" applyNumberFormat="1" applyFont="1" applyFill="1" applyBorder="1"/>
    <xf numFmtId="4" fontId="4" fillId="0" borderId="15" xfId="0" applyNumberFormat="1" applyFont="1" applyBorder="1"/>
    <xf numFmtId="0" fontId="2" fillId="0" borderId="0" xfId="0" applyFont="1" applyAlignment="1">
      <alignment horizontal="center"/>
    </xf>
    <xf numFmtId="4" fontId="5" fillId="0" borderId="0" xfId="0" applyNumberFormat="1" applyFont="1" applyFill="1" applyBorder="1"/>
    <xf numFmtId="0" fontId="27" fillId="0" borderId="0" xfId="0" applyFont="1"/>
    <xf numFmtId="0" fontId="27" fillId="0" borderId="11" xfId="0" applyFont="1" applyBorder="1"/>
    <xf numFmtId="10" fontId="5" fillId="0" borderId="0" xfId="39" applyNumberFormat="1" applyFont="1"/>
    <xf numFmtId="10" fontId="5" fillId="0" borderId="0" xfId="39" applyNumberFormat="1" applyFont="1" applyFill="1" applyBorder="1"/>
    <xf numFmtId="10" fontId="5" fillId="0" borderId="0" xfId="39" applyNumberFormat="1" applyFont="1" applyFill="1"/>
    <xf numFmtId="0" fontId="26" fillId="0" borderId="0" xfId="0" applyFont="1"/>
    <xf numFmtId="4" fontId="4" fillId="0" borderId="0" xfId="0" applyNumberFormat="1" applyFont="1" applyBorder="1" applyAlignment="1">
      <alignment horizontal="center" vertical="center" wrapText="1"/>
    </xf>
    <xf numFmtId="4" fontId="4" fillId="24" borderId="12" xfId="0" applyNumberFormat="1" applyFont="1" applyFill="1" applyBorder="1"/>
    <xf numFmtId="4" fontId="4" fillId="24" borderId="16" xfId="0" applyNumberFormat="1" applyFont="1" applyFill="1" applyBorder="1"/>
    <xf numFmtId="0" fontId="4" fillId="0" borderId="0" xfId="0" applyFont="1" applyAlignment="1">
      <alignment horizontal="center"/>
    </xf>
    <xf numFmtId="4" fontId="4" fillId="0" borderId="0" xfId="0" applyNumberFormat="1" applyFont="1" applyFill="1" applyBorder="1"/>
    <xf numFmtId="4" fontId="5" fillId="0" borderId="10" xfId="0" applyNumberFormat="1" applyFont="1" applyBorder="1"/>
    <xf numFmtId="10" fontId="4" fillId="0" borderId="0" xfId="39" applyNumberFormat="1" applyFont="1" applyAlignment="1">
      <alignment horizontal="center"/>
    </xf>
    <xf numFmtId="4" fontId="5" fillId="0" borderId="13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Fill="1"/>
    <xf numFmtId="0" fontId="3" fillId="0" borderId="0" xfId="0" applyFont="1" applyAlignment="1">
      <alignment horizontal="center"/>
    </xf>
    <xf numFmtId="0" fontId="29" fillId="0" borderId="0" xfId="0" applyFont="1"/>
    <xf numFmtId="0" fontId="1" fillId="0" borderId="0" xfId="0" applyFont="1"/>
    <xf numFmtId="0" fontId="3" fillId="0" borderId="0" xfId="0" applyFont="1" applyAlignment="1"/>
    <xf numFmtId="0" fontId="30" fillId="0" borderId="0" xfId="0" applyFont="1"/>
    <xf numFmtId="4" fontId="32" fillId="0" borderId="0" xfId="0" applyNumberFormat="1" applyFont="1"/>
    <xf numFmtId="0" fontId="33" fillId="0" borderId="0" xfId="0" applyFont="1" applyAlignment="1">
      <alignment horizontal="center"/>
    </xf>
    <xf numFmtId="4" fontId="32" fillId="0" borderId="0" xfId="0" applyNumberFormat="1" applyFont="1" applyBorder="1" applyAlignment="1">
      <alignment horizontal="center" vertical="center" wrapText="1"/>
    </xf>
    <xf numFmtId="0" fontId="31" fillId="0" borderId="0" xfId="0" applyFont="1"/>
    <xf numFmtId="4" fontId="31" fillId="0" borderId="0" xfId="0" applyNumberFormat="1" applyFont="1"/>
    <xf numFmtId="0" fontId="32" fillId="0" borderId="0" xfId="0" applyFont="1"/>
    <xf numFmtId="0" fontId="31" fillId="25" borderId="0" xfId="0" applyFont="1" applyFill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1" fillId="0" borderId="0" xfId="0" quotePrefix="1" applyFont="1" applyAlignment="1">
      <alignment horizontal="left"/>
    </xf>
    <xf numFmtId="0" fontId="32" fillId="24" borderId="10" xfId="0" applyFont="1" applyFill="1" applyBorder="1" applyAlignment="1">
      <alignment horizontal="left"/>
    </xf>
    <xf numFmtId="0" fontId="32" fillId="24" borderId="10" xfId="0" applyFont="1" applyFill="1" applyBorder="1"/>
    <xf numFmtId="0" fontId="32" fillId="0" borderId="10" xfId="0" applyFont="1" applyBorder="1" applyAlignment="1">
      <alignment horizontal="left"/>
    </xf>
    <xf numFmtId="0" fontId="32" fillId="0" borderId="10" xfId="0" applyFont="1" applyBorder="1"/>
    <xf numFmtId="0" fontId="31" fillId="0" borderId="10" xfId="0" applyFont="1" applyBorder="1" applyAlignment="1">
      <alignment horizontal="left"/>
    </xf>
    <xf numFmtId="0" fontId="31" fillId="0" borderId="10" xfId="0" applyFont="1" applyBorder="1"/>
    <xf numFmtId="0" fontId="31" fillId="0" borderId="0" xfId="0" applyFont="1" applyAlignment="1">
      <alignment horizontal="left"/>
    </xf>
    <xf numFmtId="0" fontId="32" fillId="0" borderId="18" xfId="0" applyFont="1" applyFill="1" applyBorder="1" applyAlignment="1">
      <alignment horizontal="left"/>
    </xf>
    <xf numFmtId="0" fontId="31" fillId="0" borderId="18" xfId="0" applyFont="1" applyFill="1" applyBorder="1"/>
    <xf numFmtId="0" fontId="31" fillId="0" borderId="0" xfId="0" applyFont="1" applyBorder="1" applyAlignment="1">
      <alignment horizontal="left"/>
    </xf>
    <xf numFmtId="0" fontId="31" fillId="0" borderId="0" xfId="0" applyFont="1" applyBorder="1"/>
    <xf numFmtId="0" fontId="31" fillId="0" borderId="17" xfId="0" applyFont="1" applyBorder="1" applyAlignment="1">
      <alignment horizontal="left"/>
    </xf>
    <xf numFmtId="0" fontId="31" fillId="0" borderId="17" xfId="0" applyFont="1" applyBorder="1"/>
    <xf numFmtId="0" fontId="32" fillId="26" borderId="10" xfId="0" applyFont="1" applyFill="1" applyBorder="1" applyAlignment="1">
      <alignment horizontal="left"/>
    </xf>
    <xf numFmtId="0" fontId="32" fillId="26" borderId="10" xfId="0" applyFont="1" applyFill="1" applyBorder="1"/>
    <xf numFmtId="0" fontId="32" fillId="0" borderId="0" xfId="0" applyFont="1" applyFill="1" applyBorder="1" applyAlignment="1">
      <alignment horizontal="left"/>
    </xf>
    <xf numFmtId="0" fontId="32" fillId="0" borderId="0" xfId="0" applyFont="1" applyFill="1" applyBorder="1"/>
    <xf numFmtId="0" fontId="31" fillId="0" borderId="10" xfId="0" applyFont="1" applyFill="1" applyBorder="1" applyAlignment="1">
      <alignment horizontal="left"/>
    </xf>
    <xf numFmtId="0" fontId="31" fillId="0" borderId="10" xfId="0" applyFont="1" applyFill="1" applyBorder="1"/>
    <xf numFmtId="0" fontId="32" fillId="0" borderId="10" xfId="0" applyFont="1" applyFill="1" applyBorder="1" applyAlignment="1">
      <alignment horizontal="left"/>
    </xf>
    <xf numFmtId="0" fontId="32" fillId="0" borderId="10" xfId="0" applyFont="1" applyFill="1" applyBorder="1"/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/>
    <xf numFmtId="4" fontId="31" fillId="25" borderId="0" xfId="0" applyNumberFormat="1" applyFont="1" applyFill="1"/>
    <xf numFmtId="0" fontId="32" fillId="0" borderId="14" xfId="0" applyFont="1" applyBorder="1"/>
    <xf numFmtId="4" fontId="4" fillId="0" borderId="10" xfId="0" applyNumberFormat="1" applyFont="1" applyFill="1" applyBorder="1"/>
    <xf numFmtId="4" fontId="5" fillId="0" borderId="0" xfId="0" applyNumberFormat="1" applyFont="1" applyBorder="1"/>
    <xf numFmtId="4" fontId="4" fillId="0" borderId="10" xfId="0" applyNumberFormat="1" applyFont="1" applyBorder="1"/>
    <xf numFmtId="4" fontId="5" fillId="0" borderId="17" xfId="0" applyNumberFormat="1" applyFont="1" applyBorder="1"/>
    <xf numFmtId="4" fontId="4" fillId="0" borderId="0" xfId="0" applyNumberFormat="1" applyFont="1" applyBorder="1"/>
    <xf numFmtId="4" fontId="4" fillId="26" borderId="10" xfId="0" applyNumberFormat="1" applyFont="1" applyFill="1" applyBorder="1"/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7" fillId="0" borderId="10" xfId="0" applyNumberFormat="1" applyFont="1" applyBorder="1"/>
    <xf numFmtId="4" fontId="27" fillId="0" borderId="10" xfId="0" applyNumberFormat="1" applyFont="1" applyFill="1" applyBorder="1"/>
    <xf numFmtId="4" fontId="34" fillId="24" borderId="10" xfId="0" applyNumberFormat="1" applyFont="1" applyFill="1" applyBorder="1"/>
    <xf numFmtId="4" fontId="34" fillId="0" borderId="10" xfId="0" applyNumberFormat="1" applyFont="1" applyFill="1" applyBorder="1"/>
    <xf numFmtId="4" fontId="34" fillId="0" borderId="0" xfId="0" applyNumberFormat="1" applyFont="1" applyFill="1" applyBorder="1"/>
    <xf numFmtId="0" fontId="5" fillId="0" borderId="0" xfId="0" applyFont="1" applyFill="1" applyBorder="1"/>
    <xf numFmtId="4" fontId="27" fillId="0" borderId="0" xfId="0" applyNumberFormat="1" applyFont="1" applyFill="1" applyBorder="1"/>
    <xf numFmtId="0" fontId="35" fillId="0" borderId="0" xfId="0" applyFont="1" applyAlignment="1">
      <alignment horizontal="center"/>
    </xf>
    <xf numFmtId="4" fontId="5" fillId="0" borderId="11" xfId="0" applyNumberFormat="1" applyFont="1" applyFill="1" applyBorder="1"/>
    <xf numFmtId="4" fontId="5" fillId="0" borderId="11" xfId="0" applyNumberFormat="1" applyFont="1" applyBorder="1"/>
    <xf numFmtId="4" fontId="5" fillId="0" borderId="19" xfId="0" applyNumberFormat="1" applyFont="1" applyFill="1" applyBorder="1"/>
    <xf numFmtId="43" fontId="2" fillId="0" borderId="0" xfId="43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1" fillId="0" borderId="0" xfId="0" applyNumberFormat="1" applyFont="1"/>
    <xf numFmtId="43" fontId="3" fillId="0" borderId="0" xfId="43" applyFont="1" applyAlignment="1">
      <alignment horizontal="center"/>
    </xf>
    <xf numFmtId="43" fontId="3" fillId="0" borderId="0" xfId="43" applyFont="1" applyAlignment="1"/>
    <xf numFmtId="43" fontId="4" fillId="0" borderId="0" xfId="43" applyFont="1"/>
    <xf numFmtId="43" fontId="5" fillId="0" borderId="0" xfId="43" applyFont="1"/>
    <xf numFmtId="43" fontId="5" fillId="0" borderId="0" xfId="43" applyFont="1" applyFill="1"/>
    <xf numFmtId="43" fontId="27" fillId="0" borderId="0" xfId="43" applyFont="1"/>
    <xf numFmtId="43" fontId="5" fillId="0" borderId="0" xfId="0" applyNumberFormat="1" applyFont="1" applyFill="1"/>
    <xf numFmtId="43" fontId="5" fillId="0" borderId="0" xfId="0" applyNumberFormat="1" applyFont="1"/>
    <xf numFmtId="0" fontId="33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4" fontId="27" fillId="0" borderId="0" xfId="0" applyNumberFormat="1" applyFont="1" applyBorder="1"/>
    <xf numFmtId="0" fontId="32" fillId="0" borderId="0" xfId="0" quotePrefix="1" applyFont="1" applyAlignment="1">
      <alignment horizontal="left"/>
    </xf>
    <xf numFmtId="0" fontId="4" fillId="0" borderId="0" xfId="0" applyFont="1" applyFill="1" applyBorder="1"/>
    <xf numFmtId="0" fontId="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4" fontId="5" fillId="0" borderId="0" xfId="39" applyNumberFormat="1" applyFont="1"/>
    <xf numFmtId="4" fontId="5" fillId="0" borderId="0" xfId="39" applyNumberFormat="1" applyFont="1" applyFill="1" applyBorder="1"/>
    <xf numFmtId="4" fontId="5" fillId="0" borderId="0" xfId="39" applyNumberFormat="1" applyFont="1" applyFill="1"/>
    <xf numFmtId="4" fontId="32" fillId="0" borderId="10" xfId="0" applyNumberFormat="1" applyFont="1" applyBorder="1"/>
    <xf numFmtId="4" fontId="32" fillId="24" borderId="10" xfId="0" applyNumberFormat="1" applyFont="1" applyFill="1" applyBorder="1"/>
    <xf numFmtId="4" fontId="31" fillId="0" borderId="10" xfId="0" applyNumberFormat="1" applyFont="1" applyBorder="1"/>
    <xf numFmtId="0" fontId="5" fillId="24" borderId="10" xfId="0" applyFont="1" applyFill="1" applyBorder="1"/>
    <xf numFmtId="4" fontId="32" fillId="0" borderId="10" xfId="0" applyNumberFormat="1" applyFont="1" applyFill="1" applyBorder="1"/>
    <xf numFmtId="4" fontId="31" fillId="0" borderId="10" xfId="0" applyNumberFormat="1" applyFont="1" applyFill="1" applyBorder="1"/>
    <xf numFmtId="0" fontId="31" fillId="0" borderId="0" xfId="0" applyFont="1" applyFill="1"/>
    <xf numFmtId="0" fontId="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/>
    <xf numFmtId="43" fontId="32" fillId="0" borderId="0" xfId="43" applyFont="1"/>
    <xf numFmtId="43" fontId="31" fillId="0" borderId="0" xfId="43" applyFont="1"/>
    <xf numFmtId="164" fontId="31" fillId="0" borderId="0" xfId="0" applyNumberFormat="1" applyFont="1"/>
    <xf numFmtId="0" fontId="3" fillId="0" borderId="0" xfId="0" applyFont="1" applyAlignment="1">
      <alignment horizontal="center"/>
    </xf>
    <xf numFmtId="0" fontId="33" fillId="0" borderId="0" xfId="0" applyFont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te" xfId="37"/>
    <cellStyle name="Obično 2" xfId="44"/>
    <cellStyle name="Obično 3" xfId="45"/>
    <cellStyle name="Output" xfId="38"/>
    <cellStyle name="Postotak" xfId="39" builtinId="5"/>
    <cellStyle name="Title" xfId="40"/>
    <cellStyle name="Total" xfId="41"/>
    <cellStyle name="Warning Text" xfId="42"/>
    <cellStyle name="Zarez" xfId="4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</xdr:col>
      <xdr:colOff>316865</xdr:colOff>
      <xdr:row>5</xdr:row>
      <xdr:rowOff>104775</xdr:rowOff>
    </xdr:to>
    <xdr:pic>
      <xdr:nvPicPr>
        <xdr:cNvPr id="2" name="Slika 1" descr="C:\Users\Korisnik\Desktop\os_Rivarela_logo_a.png"/>
        <xdr:cNvPicPr/>
      </xdr:nvPicPr>
      <xdr:blipFill>
        <a:blip xmlns:r="http://schemas.openxmlformats.org/officeDocument/2006/relationships" r:embed="rId1" cstate="print"/>
        <a:srcRect b="19528"/>
        <a:stretch>
          <a:fillRect/>
        </a:stretch>
      </xdr:blipFill>
      <xdr:spPr bwMode="auto">
        <a:xfrm>
          <a:off x="238125" y="85725"/>
          <a:ext cx="92646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opLeftCell="A10" workbookViewId="0">
      <selection activeCell="A9" sqref="A9"/>
    </sheetView>
  </sheetViews>
  <sheetFormatPr defaultRowHeight="12.75" x14ac:dyDescent="0.2"/>
  <cols>
    <col min="1" max="1" width="3.5703125" customWidth="1"/>
    <col min="6" max="7" width="17.7109375" hidden="1" customWidth="1"/>
    <col min="8" max="8" width="19" bestFit="1" customWidth="1"/>
    <col min="9" max="11" width="17.7109375" customWidth="1"/>
  </cols>
  <sheetData>
    <row r="1" spans="1:11" ht="15.75" customHeight="1" x14ac:dyDescent="0.2">
      <c r="E1" s="47" t="s">
        <v>109</v>
      </c>
    </row>
    <row r="2" spans="1:11" ht="15.75" customHeight="1" x14ac:dyDescent="0.2">
      <c r="E2" s="47" t="s">
        <v>110</v>
      </c>
    </row>
    <row r="3" spans="1:11" ht="15.75" customHeight="1" x14ac:dyDescent="0.2">
      <c r="E3" s="47" t="s">
        <v>111</v>
      </c>
    </row>
    <row r="4" spans="1:11" ht="15.75" customHeight="1" x14ac:dyDescent="0.2">
      <c r="E4" s="47" t="s">
        <v>112</v>
      </c>
    </row>
    <row r="5" spans="1:11" ht="15.75" customHeight="1" x14ac:dyDescent="0.2">
      <c r="E5" s="47" t="s">
        <v>113</v>
      </c>
    </row>
    <row r="6" spans="1:11" ht="15.75" customHeight="1" x14ac:dyDescent="0.2">
      <c r="E6" s="47" t="s">
        <v>114</v>
      </c>
    </row>
    <row r="7" spans="1:11" x14ac:dyDescent="0.2">
      <c r="E7" s="44"/>
    </row>
    <row r="9" spans="1:11" x14ac:dyDescent="0.2">
      <c r="A9" s="45" t="s">
        <v>146</v>
      </c>
    </row>
    <row r="10" spans="1:11" x14ac:dyDescent="0.2">
      <c r="A10" s="45" t="s">
        <v>227</v>
      </c>
      <c r="B10" s="29"/>
    </row>
    <row r="11" spans="1:11" x14ac:dyDescent="0.2">
      <c r="A11" s="45" t="s">
        <v>226</v>
      </c>
      <c r="B11" s="45"/>
    </row>
    <row r="15" spans="1:11" ht="20.25" x14ac:dyDescent="0.3">
      <c r="A15" s="141" t="s">
        <v>147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</row>
    <row r="16" spans="1:11" ht="20.25" x14ac:dyDescent="0.3">
      <c r="A16" s="141" t="s">
        <v>148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</row>
    <row r="17" spans="1:11" ht="20.25" x14ac:dyDescent="0.3">
      <c r="A17" s="122"/>
      <c r="B17" s="122"/>
      <c r="C17" s="122"/>
      <c r="D17" s="122"/>
      <c r="E17" s="122"/>
      <c r="F17" s="122"/>
      <c r="G17" s="122"/>
      <c r="H17" s="135"/>
      <c r="I17" s="122"/>
      <c r="J17" s="122"/>
      <c r="K17" s="122"/>
    </row>
    <row r="18" spans="1:11" ht="20.25" x14ac:dyDescent="0.3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</row>
    <row r="19" spans="1:11" s="14" customForma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20.25" customHeight="1" x14ac:dyDescent="0.3">
      <c r="A20" s="141" t="s">
        <v>68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</row>
    <row r="21" spans="1:11" ht="20.25" x14ac:dyDescent="0.3">
      <c r="A21" s="141" t="s">
        <v>155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</row>
    <row r="22" spans="1:11" ht="20.25" x14ac:dyDescent="0.3">
      <c r="A22" s="122"/>
      <c r="B22" s="122"/>
      <c r="C22" s="122"/>
      <c r="D22" s="122"/>
      <c r="E22" s="122"/>
      <c r="F22" s="122"/>
      <c r="G22" s="122"/>
      <c r="H22" s="135"/>
      <c r="I22" s="122"/>
      <c r="J22" s="122"/>
      <c r="K22" s="122"/>
    </row>
    <row r="24" spans="1:11" s="4" customFormat="1" ht="15" x14ac:dyDescent="0.25">
      <c r="F24" s="38" t="s">
        <v>132</v>
      </c>
      <c r="G24" s="38" t="s">
        <v>132</v>
      </c>
      <c r="H24" s="30" t="s">
        <v>150</v>
      </c>
      <c r="I24" s="30" t="s">
        <v>150</v>
      </c>
      <c r="J24" s="33" t="s">
        <v>73</v>
      </c>
      <c r="K24" s="33" t="s">
        <v>73</v>
      </c>
    </row>
    <row r="25" spans="1:11" s="4" customFormat="1" ht="15" x14ac:dyDescent="0.2">
      <c r="F25" s="38"/>
      <c r="G25" s="38" t="s">
        <v>133</v>
      </c>
      <c r="H25" s="38"/>
      <c r="I25" s="30"/>
      <c r="J25" s="30" t="s">
        <v>142</v>
      </c>
      <c r="K25" s="30" t="s">
        <v>149</v>
      </c>
    </row>
    <row r="26" spans="1:11" s="4" customFormat="1" ht="15" x14ac:dyDescent="0.25">
      <c r="F26" s="24"/>
      <c r="G26" s="24"/>
      <c r="H26" s="33" t="s">
        <v>151</v>
      </c>
      <c r="I26" s="36" t="s">
        <v>152</v>
      </c>
      <c r="J26" s="36" t="s">
        <v>152</v>
      </c>
      <c r="K26" s="36" t="s">
        <v>152</v>
      </c>
    </row>
    <row r="27" spans="1:11" s="4" customFormat="1" ht="7.5" customHeight="1" x14ac:dyDescent="0.25">
      <c r="F27" s="24"/>
      <c r="G27" s="24"/>
      <c r="H27" s="24"/>
      <c r="I27" s="36"/>
      <c r="J27" s="36"/>
      <c r="K27" s="36"/>
    </row>
    <row r="28" spans="1:11" s="4" customFormat="1" ht="14.25" x14ac:dyDescent="0.2">
      <c r="A28" s="4" t="s">
        <v>22</v>
      </c>
      <c r="B28" s="4" t="s">
        <v>37</v>
      </c>
      <c r="F28" s="116" t="e">
        <f t="shared" ref="F28:K28" si="0">SUM(F29:F30)</f>
        <v>#REF!</v>
      </c>
      <c r="G28" s="116" t="e">
        <f t="shared" ref="G28" si="1">SUM(G29:G30)</f>
        <v>#REF!</v>
      </c>
      <c r="H28" s="116">
        <f t="shared" ref="H28:I28" si="2">SUM(H29:H30)</f>
        <v>10458008.151039999</v>
      </c>
      <c r="I28" s="116">
        <f t="shared" si="2"/>
        <v>1388016.1903391068</v>
      </c>
      <c r="J28" s="116">
        <f t="shared" si="0"/>
        <v>1362459.65</v>
      </c>
      <c r="K28" s="116">
        <f t="shared" si="0"/>
        <v>1362459.65</v>
      </c>
    </row>
    <row r="29" spans="1:11" s="4" customFormat="1" ht="14.25" x14ac:dyDescent="0.2">
      <c r="A29" s="4" t="s">
        <v>23</v>
      </c>
      <c r="B29" s="4" t="s">
        <v>1</v>
      </c>
      <c r="F29" s="112" t="e">
        <f>'OPĆI 2'!C12</f>
        <v>#REF!</v>
      </c>
      <c r="G29" s="112" t="e">
        <f>'OPĆI 2'!D12</f>
        <v>#REF!</v>
      </c>
      <c r="H29" s="112">
        <f>'OPĆI 2'!H12</f>
        <v>10458008.151039999</v>
      </c>
      <c r="I29" s="112">
        <f>'OPĆI 2'!I12</f>
        <v>1388016.1903391068</v>
      </c>
      <c r="J29" s="112">
        <f>'OPĆI 2'!J12</f>
        <v>1362459.65</v>
      </c>
      <c r="K29" s="112">
        <f>'OPĆI 2'!K12</f>
        <v>1362459.65</v>
      </c>
    </row>
    <row r="30" spans="1:11" s="4" customFormat="1" ht="14.25" x14ac:dyDescent="0.2">
      <c r="A30" s="4" t="s">
        <v>24</v>
      </c>
      <c r="B30" s="4" t="s">
        <v>38</v>
      </c>
      <c r="F30" s="112">
        <v>0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</row>
    <row r="31" spans="1:11" s="4" customFormat="1" ht="14.25" x14ac:dyDescent="0.2">
      <c r="A31" s="4" t="s">
        <v>25</v>
      </c>
      <c r="B31" s="4" t="s">
        <v>39</v>
      </c>
      <c r="F31" s="116" t="e">
        <f t="shared" ref="F31:K31" si="3">SUM(F32:F33)</f>
        <v>#REF!</v>
      </c>
      <c r="G31" s="116" t="e">
        <f t="shared" ref="G31" si="4">SUM(G32:G33)</f>
        <v>#REF!</v>
      </c>
      <c r="H31" s="116">
        <f t="shared" ref="H31:I31" si="5">SUM(H32:H33)</f>
        <v>10762560.151040003</v>
      </c>
      <c r="I31" s="116">
        <f t="shared" si="5"/>
        <v>1428437.1903391066</v>
      </c>
      <c r="J31" s="116">
        <f t="shared" si="3"/>
        <v>1362459.6500000001</v>
      </c>
      <c r="K31" s="116">
        <f t="shared" si="3"/>
        <v>1362459.6500000001</v>
      </c>
    </row>
    <row r="32" spans="1:11" s="4" customFormat="1" ht="14.25" x14ac:dyDescent="0.2">
      <c r="A32" s="4" t="s">
        <v>26</v>
      </c>
      <c r="B32" s="4" t="s">
        <v>5</v>
      </c>
      <c r="F32" s="112" t="e">
        <f>RASHODI!D438-OPĆI!F33</f>
        <v>#REF!</v>
      </c>
      <c r="G32" s="112" t="e">
        <f>RASHODI!E438-RASHODI!E158-RASHODI!E334-RASHODI!E285-RASHODI!E194-RASHODI!E350-RASHODI!E111-RASHODI!E127-RASHODI!E186</f>
        <v>#REF!</v>
      </c>
      <c r="H32" s="112">
        <f>RASHODI!J438-RASHODI!J158-RASHODI!J334-RASHODI!J285-RASHODI!J194-RASHODI!J350-RASHODI!J111-RASHODI!J127-RASHODI!J186</f>
        <v>10389075.114755003</v>
      </c>
      <c r="I32" s="112">
        <f>RASHODI!K438-RASHODI!K158-RASHODI!K334-RASHODI!K285-RASHODI!K194-RASHODI!K350-RASHODI!K111-RASHODI!K127-RASHODI!K186</f>
        <v>1378867.204170814</v>
      </c>
      <c r="J32" s="112">
        <f>RASHODI!L438-RASHODI!L158-RASHODI!L334-RASHODI!L285-RASHODI!L194-RASHODI!L350-RASHODI!L111-RASHODI!L127-RASHODI!L186</f>
        <v>1353310.6600000001</v>
      </c>
      <c r="K32" s="112">
        <f>RASHODI!M438-RASHODI!M158-RASHODI!M334-RASHODI!M285-RASHODI!M194-RASHODI!M350-RASHODI!M111-RASHODI!M127-RASHODI!M186</f>
        <v>1353310.6600000001</v>
      </c>
    </row>
    <row r="33" spans="1:11" s="4" customFormat="1" ht="14.25" x14ac:dyDescent="0.2">
      <c r="A33" s="4" t="s">
        <v>27</v>
      </c>
      <c r="B33" s="4" t="s">
        <v>40</v>
      </c>
      <c r="F33" s="112" t="e">
        <f>RASHODI!D158+RASHODI!D186+RASHODI!D334+RASHODI!D355+RASHODI!D362+RASHODI!D345+RASHODI!D368+RASHODI!D375</f>
        <v>#REF!</v>
      </c>
      <c r="G33" s="112" t="e">
        <f>RASHODI!E158+RASHODI!E334+RASHODI!E285+RASHODI!E194+RASHODI!E350+RASHODI!E111+RASHODI!E127+RASHODI!E186</f>
        <v>#REF!</v>
      </c>
      <c r="H33" s="112">
        <f>RASHODI!J158+RASHODI!J334+RASHODI!J285+RASHODI!J194+RASHODI!J350+RASHODI!J111+RASHODI!J127+RASHODI!J186</f>
        <v>373485.03628500004</v>
      </c>
      <c r="I33" s="112">
        <f>RASHODI!K158+RASHODI!K334+RASHODI!K285+RASHODI!K194+RASHODI!K350+RASHODI!K111+RASHODI!K127+RASHODI!K186</f>
        <v>49569.986168292518</v>
      </c>
      <c r="J33" s="112">
        <f>RASHODI!L158+RASHODI!L334+RASHODI!L285+RASHODI!L194+RASHODI!L350+RASHODI!L111+RASHODI!L127+RASHODI!L186</f>
        <v>9148.99</v>
      </c>
      <c r="K33" s="112">
        <f>RASHODI!M158+RASHODI!M334+RASHODI!M285+RASHODI!M194+RASHODI!M350+RASHODI!M111+RASHODI!M127+RASHODI!M186</f>
        <v>9148.99</v>
      </c>
    </row>
    <row r="34" spans="1:11" s="4" customFormat="1" ht="14.25" x14ac:dyDescent="0.2">
      <c r="A34" s="4" t="s">
        <v>28</v>
      </c>
      <c r="B34" s="4" t="s">
        <v>41</v>
      </c>
      <c r="F34" s="112" t="e">
        <f t="shared" ref="F34:K34" si="6">F28-F31</f>
        <v>#REF!</v>
      </c>
      <c r="G34" s="112" t="e">
        <f t="shared" ref="G34" si="7">G28-G31</f>
        <v>#REF!</v>
      </c>
      <c r="H34" s="112">
        <f t="shared" ref="H34:I34" si="8">H28-H31</f>
        <v>-304552.00000000373</v>
      </c>
      <c r="I34" s="112">
        <f t="shared" si="8"/>
        <v>-40420.999999999767</v>
      </c>
      <c r="J34" s="112">
        <f t="shared" si="6"/>
        <v>0</v>
      </c>
      <c r="K34" s="112">
        <f t="shared" si="6"/>
        <v>0</v>
      </c>
    </row>
    <row r="35" spans="1:11" s="4" customFormat="1" ht="14.25" x14ac:dyDescent="0.2">
      <c r="A35" s="4" t="s">
        <v>29</v>
      </c>
      <c r="B35" s="4" t="s">
        <v>78</v>
      </c>
      <c r="F35" s="112">
        <v>267032.46000000002</v>
      </c>
      <c r="G35" s="112">
        <v>362178.84</v>
      </c>
      <c r="H35" s="112">
        <v>304552</v>
      </c>
      <c r="I35" s="112">
        <v>40421</v>
      </c>
      <c r="J35" s="112">
        <v>0</v>
      </c>
      <c r="K35" s="112">
        <v>0</v>
      </c>
    </row>
    <row r="36" spans="1:11" s="4" customFormat="1" ht="14.25" x14ac:dyDescent="0.2">
      <c r="A36" s="4" t="s">
        <v>30</v>
      </c>
      <c r="B36" s="4" t="s">
        <v>126</v>
      </c>
      <c r="F36" s="112" t="e">
        <f t="shared" ref="F36:K36" si="9">SUM(F34:F35)</f>
        <v>#REF!</v>
      </c>
      <c r="G36" s="112" t="e">
        <f t="shared" si="9"/>
        <v>#REF!</v>
      </c>
      <c r="H36" s="112">
        <f t="shared" ref="H36" si="10">SUM(H34:H35)</f>
        <v>-3.7252902984619141E-9</v>
      </c>
      <c r="I36" s="112">
        <f t="shared" si="9"/>
        <v>2.3283064365386963E-10</v>
      </c>
      <c r="J36" s="112">
        <f t="shared" si="9"/>
        <v>0</v>
      </c>
      <c r="K36" s="112">
        <f t="shared" si="9"/>
        <v>0</v>
      </c>
    </row>
    <row r="37" spans="1:11" hidden="1" x14ac:dyDescent="0.2">
      <c r="A37" t="s">
        <v>29</v>
      </c>
      <c r="B37" t="s">
        <v>42</v>
      </c>
      <c r="F37" s="16"/>
      <c r="G37" s="16"/>
      <c r="H37" s="16"/>
      <c r="I37" s="16"/>
      <c r="J37" s="15">
        <v>0</v>
      </c>
      <c r="K37" s="15">
        <v>0</v>
      </c>
    </row>
    <row r="38" spans="1:11" hidden="1" x14ac:dyDescent="0.2">
      <c r="F38" s="15"/>
      <c r="G38" s="15"/>
      <c r="H38" s="15"/>
      <c r="I38" s="15"/>
      <c r="J38" s="15"/>
      <c r="K38" s="15"/>
    </row>
    <row r="39" spans="1:11" hidden="1" x14ac:dyDescent="0.2">
      <c r="F39" s="15"/>
      <c r="G39" s="15"/>
      <c r="H39" s="15"/>
      <c r="I39" s="15"/>
      <c r="J39" s="15"/>
      <c r="K39" s="15"/>
    </row>
    <row r="40" spans="1:11" hidden="1" x14ac:dyDescent="0.2">
      <c r="A40" t="s">
        <v>30</v>
      </c>
      <c r="B40" t="s">
        <v>43</v>
      </c>
      <c r="F40" s="15"/>
      <c r="G40" s="15"/>
      <c r="H40" s="15"/>
      <c r="I40" s="15"/>
      <c r="J40" s="15"/>
      <c r="K40" s="15"/>
    </row>
    <row r="41" spans="1:11" hidden="1" x14ac:dyDescent="0.2">
      <c r="A41" t="s">
        <v>31</v>
      </c>
      <c r="B41" t="s">
        <v>44</v>
      </c>
      <c r="F41" s="15"/>
      <c r="G41" s="15"/>
      <c r="H41" s="15"/>
      <c r="I41" s="15"/>
      <c r="J41" s="15"/>
      <c r="K41" s="15"/>
    </row>
    <row r="42" spans="1:11" hidden="1" x14ac:dyDescent="0.2">
      <c r="A42" t="s">
        <v>32</v>
      </c>
      <c r="B42" t="s">
        <v>45</v>
      </c>
      <c r="F42" s="15"/>
      <c r="G42" s="15"/>
      <c r="H42" s="15"/>
      <c r="I42" s="15"/>
      <c r="J42" s="15"/>
      <c r="K42" s="15"/>
    </row>
    <row r="43" spans="1:11" hidden="1" x14ac:dyDescent="0.2">
      <c r="F43" s="15"/>
      <c r="G43" s="15"/>
      <c r="H43" s="15"/>
      <c r="I43" s="15"/>
      <c r="J43" s="15"/>
      <c r="K43" s="15"/>
    </row>
    <row r="44" spans="1:11" hidden="1" x14ac:dyDescent="0.2">
      <c r="A44" t="s">
        <v>33</v>
      </c>
      <c r="B44" t="s">
        <v>46</v>
      </c>
      <c r="F44" s="15"/>
      <c r="G44" s="15"/>
      <c r="H44" s="15"/>
      <c r="I44" s="15"/>
      <c r="J44" s="15"/>
      <c r="K44" s="15"/>
    </row>
    <row r="57" spans="9:11" ht="14.25" x14ac:dyDescent="0.2">
      <c r="I57" s="45"/>
      <c r="J57" s="38"/>
      <c r="K57" s="45"/>
    </row>
    <row r="58" spans="9:11" ht="14.25" x14ac:dyDescent="0.2">
      <c r="I58" s="45"/>
      <c r="J58" s="38"/>
      <c r="K58" s="45"/>
    </row>
  </sheetData>
  <mergeCells count="5">
    <mergeCell ref="A15:K15"/>
    <mergeCell ref="A16:K16"/>
    <mergeCell ref="A20:K20"/>
    <mergeCell ref="A18:K18"/>
    <mergeCell ref="A21:K21"/>
  </mergeCells>
  <pageMargins left="0.62992125984251968" right="0.39370078740157483" top="0.74803149606299213" bottom="0.74803149606299213" header="0.31496062992125984" footer="0.31496062992125984"/>
  <pageSetup paperSize="9" scale="83" orientation="portrait" r:id="rId1"/>
  <headerFooter>
    <oddFooter>&amp;CStranica &amp;P od 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1"/>
  <sheetViews>
    <sheetView zoomScaleNormal="100" workbookViewId="0">
      <selection activeCell="M91" sqref="M91:M93"/>
    </sheetView>
  </sheetViews>
  <sheetFormatPr defaultRowHeight="14.25" x14ac:dyDescent="0.2"/>
  <cols>
    <col min="1" max="1" width="8.5703125" customWidth="1"/>
    <col min="2" max="2" width="59.140625" customWidth="1"/>
    <col min="3" max="7" width="17.85546875" style="45" hidden="1" customWidth="1"/>
    <col min="8" max="9" width="17.85546875" style="45" customWidth="1"/>
    <col min="10" max="11" width="17.85546875" style="4" customWidth="1"/>
    <col min="13" max="13" width="19" style="15" bestFit="1" customWidth="1"/>
    <col min="14" max="14" width="16" bestFit="1" customWidth="1"/>
    <col min="15" max="15" width="10.140625" bestFit="1" customWidth="1"/>
  </cols>
  <sheetData>
    <row r="1" spans="1:14" s="1" customFormat="1" ht="20.25" x14ac:dyDescent="0.3">
      <c r="A1" s="141" t="s">
        <v>147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03"/>
    </row>
    <row r="2" spans="1:14" s="1" customFormat="1" ht="20.25" x14ac:dyDescent="0.3">
      <c r="A2" s="141" t="s">
        <v>148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03"/>
    </row>
    <row r="3" spans="1:14" s="1" customFormat="1" ht="20.25" x14ac:dyDescent="0.3">
      <c r="A3" s="105"/>
      <c r="B3" s="99"/>
      <c r="C3" s="105"/>
      <c r="D3" s="105"/>
      <c r="E3" s="105"/>
      <c r="F3" s="105"/>
      <c r="G3" s="105"/>
      <c r="H3" s="135"/>
      <c r="I3" s="105"/>
      <c r="J3" s="33"/>
      <c r="K3" s="33"/>
      <c r="L3" s="105"/>
      <c r="M3" s="103"/>
    </row>
    <row r="4" spans="1:14" s="1" customFormat="1" ht="20.25" x14ac:dyDescent="0.3">
      <c r="A4" s="141" t="s">
        <v>68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09"/>
      <c r="N4" s="41"/>
    </row>
    <row r="5" spans="1:14" s="1" customFormat="1" ht="20.25" x14ac:dyDescent="0.3">
      <c r="A5" s="141" t="s">
        <v>219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09"/>
      <c r="N5" s="43"/>
    </row>
    <row r="6" spans="1:14" s="1" customFormat="1" ht="20.25" x14ac:dyDescent="0.3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46"/>
      <c r="M6" s="110"/>
      <c r="N6" s="46"/>
    </row>
    <row r="7" spans="1:14" s="1" customFormat="1" ht="20.25" x14ac:dyDescent="0.3">
      <c r="A7" s="141"/>
      <c r="B7" s="141"/>
      <c r="J7" s="2"/>
      <c r="K7" s="2"/>
      <c r="M7" s="103"/>
    </row>
    <row r="8" spans="1:14" s="2" customFormat="1" ht="15" x14ac:dyDescent="0.25">
      <c r="C8" s="30" t="s">
        <v>128</v>
      </c>
      <c r="D8" s="30" t="s">
        <v>128</v>
      </c>
      <c r="E8" s="30" t="s">
        <v>128</v>
      </c>
      <c r="F8" s="30" t="s">
        <v>141</v>
      </c>
      <c r="G8" s="30" t="s">
        <v>141</v>
      </c>
      <c r="H8" s="30" t="s">
        <v>150</v>
      </c>
      <c r="I8" s="30" t="s">
        <v>150</v>
      </c>
      <c r="J8" s="33" t="s">
        <v>73</v>
      </c>
      <c r="K8" s="33" t="s">
        <v>73</v>
      </c>
      <c r="M8" s="111"/>
    </row>
    <row r="9" spans="1:14" s="2" customFormat="1" ht="15" x14ac:dyDescent="0.25">
      <c r="A9" s="3" t="s">
        <v>160</v>
      </c>
      <c r="B9" s="3" t="s">
        <v>0</v>
      </c>
      <c r="C9" s="30"/>
      <c r="D9" s="30" t="s">
        <v>133</v>
      </c>
      <c r="E9" s="30" t="s">
        <v>153</v>
      </c>
      <c r="F9" s="30" t="s">
        <v>133</v>
      </c>
      <c r="G9" s="30" t="s">
        <v>133</v>
      </c>
      <c r="H9" s="30"/>
      <c r="I9" s="30"/>
      <c r="J9" s="30" t="s">
        <v>142</v>
      </c>
      <c r="K9" s="30" t="s">
        <v>149</v>
      </c>
      <c r="M9" s="111"/>
    </row>
    <row r="10" spans="1:14" s="4" customFormat="1" ht="15" x14ac:dyDescent="0.25">
      <c r="C10" s="36"/>
      <c r="D10" s="36"/>
      <c r="E10" s="36" t="s">
        <v>152</v>
      </c>
      <c r="F10" s="36" t="s">
        <v>151</v>
      </c>
      <c r="G10" s="36" t="s">
        <v>152</v>
      </c>
      <c r="H10" s="36" t="s">
        <v>151</v>
      </c>
      <c r="I10" s="36" t="s">
        <v>152</v>
      </c>
      <c r="J10" s="36" t="s">
        <v>152</v>
      </c>
      <c r="K10" s="36" t="s">
        <v>152</v>
      </c>
      <c r="M10" s="112"/>
    </row>
    <row r="11" spans="1:14" s="4" customFormat="1" ht="8.25" customHeight="1" x14ac:dyDescent="0.25">
      <c r="C11" s="36"/>
      <c r="D11" s="36"/>
      <c r="E11" s="36"/>
      <c r="F11" s="36"/>
      <c r="G11" s="36"/>
      <c r="H11" s="36"/>
      <c r="I11" s="36"/>
      <c r="J11" s="36"/>
      <c r="K11" s="36"/>
      <c r="M11" s="112"/>
    </row>
    <row r="12" spans="1:14" s="4" customFormat="1" ht="15" x14ac:dyDescent="0.25">
      <c r="A12" s="7">
        <v>6</v>
      </c>
      <c r="B12" s="2" t="s">
        <v>1</v>
      </c>
      <c r="C12" s="8" t="e">
        <f>C14+C23+C26+C38+C41</f>
        <v>#REF!</v>
      </c>
      <c r="D12" s="8" t="e">
        <f>D14+D23+D26+D38+D41</f>
        <v>#REF!</v>
      </c>
      <c r="E12" s="8">
        <f>E14+E23+E26+E38+E41+E46</f>
        <v>1155571.9388698651</v>
      </c>
      <c r="F12" s="8">
        <f t="shared" ref="F12:K12" si="0">F14+F23+F26+F38+F41</f>
        <v>9745316.0099999998</v>
      </c>
      <c r="G12" s="8">
        <f t="shared" si="0"/>
        <v>1293425.709735218</v>
      </c>
      <c r="H12" s="8">
        <f t="shared" si="0"/>
        <v>10458008.151039999</v>
      </c>
      <c r="I12" s="8">
        <f t="shared" si="0"/>
        <v>1388016.1903391068</v>
      </c>
      <c r="J12" s="8">
        <f t="shared" si="0"/>
        <v>1362459.65</v>
      </c>
      <c r="K12" s="8">
        <f t="shared" si="0"/>
        <v>1362459.65</v>
      </c>
      <c r="M12" s="112"/>
    </row>
    <row r="13" spans="1:14" s="4" customFormat="1" x14ac:dyDescent="0.2">
      <c r="A13" s="5"/>
      <c r="C13" s="26"/>
      <c r="D13" s="26"/>
      <c r="E13" s="26"/>
      <c r="F13" s="26"/>
      <c r="G13" s="26"/>
      <c r="H13" s="26"/>
      <c r="I13" s="125"/>
      <c r="J13" s="26"/>
      <c r="K13" s="26"/>
      <c r="M13" s="112"/>
    </row>
    <row r="14" spans="1:14" s="4" customFormat="1" ht="15" x14ac:dyDescent="0.25">
      <c r="A14" s="18">
        <v>63</v>
      </c>
      <c r="B14" s="19" t="s">
        <v>75</v>
      </c>
      <c r="C14" s="20" t="e">
        <f>SUM(C16:C21)</f>
        <v>#REF!</v>
      </c>
      <c r="D14" s="20" t="e">
        <f>SUM(D16:D21)</f>
        <v>#REF!</v>
      </c>
      <c r="E14" s="20">
        <f>SUM(E15:E21)</f>
        <v>943656.86886986531</v>
      </c>
      <c r="F14" s="20">
        <f>SUM(F15:F21)</f>
        <v>7763556</v>
      </c>
      <c r="G14" s="20">
        <f>SUM(G15:G21)</f>
        <v>1030400.9556042205</v>
      </c>
      <c r="H14" s="20">
        <f>SUM(H15:H21)</f>
        <v>8357155.978685</v>
      </c>
      <c r="I14" s="20">
        <f>SUM(I15:I21)</f>
        <v>1109185.1895427699</v>
      </c>
      <c r="J14" s="20">
        <f t="shared" ref="J14:K14" si="1">SUM(J15:J21)</f>
        <v>1109185.2</v>
      </c>
      <c r="K14" s="20">
        <f t="shared" si="1"/>
        <v>1109185.2</v>
      </c>
      <c r="M14" s="112"/>
      <c r="N14" s="116"/>
    </row>
    <row r="15" spans="1:14" s="42" customFormat="1" hidden="1" x14ac:dyDescent="0.2">
      <c r="A15" s="39">
        <v>632</v>
      </c>
      <c r="B15" s="40" t="s">
        <v>143</v>
      </c>
      <c r="C15" s="13"/>
      <c r="D15" s="100"/>
      <c r="E15" s="100">
        <v>5758.14</v>
      </c>
      <c r="F15" s="100">
        <f>RASHODI!H266+RASHODI!H276</f>
        <v>108000</v>
      </c>
      <c r="G15" s="13">
        <f>F15/7.5345</f>
        <v>14334.063308779612</v>
      </c>
      <c r="H15" s="100">
        <f>RASHODI!J266+RASHODI!J276</f>
        <v>0</v>
      </c>
      <c r="I15" s="100">
        <f>RASHODI!K266+RASHODI!K276</f>
        <v>0</v>
      </c>
      <c r="J15" s="23"/>
      <c r="K15" s="23"/>
      <c r="M15" s="113"/>
      <c r="N15" s="115"/>
    </row>
    <row r="16" spans="1:14" s="42" customFormat="1" ht="14.25" hidden="1" customHeight="1" x14ac:dyDescent="0.2">
      <c r="A16" s="39">
        <v>11</v>
      </c>
      <c r="B16" s="40" t="s">
        <v>170</v>
      </c>
      <c r="C16" s="13">
        <f>RASHODI!D228</f>
        <v>10062</v>
      </c>
      <c r="D16" s="100">
        <f>RASHODI!E228</f>
        <v>10062</v>
      </c>
      <c r="E16" s="100">
        <v>299.16000000000003</v>
      </c>
      <c r="F16" s="100">
        <f>RASHODI!H228</f>
        <v>10056</v>
      </c>
      <c r="G16" s="13">
        <f>F16/7.5345</f>
        <v>1334.6605614174796</v>
      </c>
      <c r="H16" s="100">
        <f>RASHODI!J82</f>
        <v>0</v>
      </c>
      <c r="I16" s="100">
        <f>RASHODI!K82</f>
        <v>0</v>
      </c>
      <c r="J16" s="102"/>
      <c r="K16" s="23"/>
      <c r="M16" s="113"/>
      <c r="N16" s="115"/>
    </row>
    <row r="17" spans="1:17" s="4" customFormat="1" x14ac:dyDescent="0.2">
      <c r="A17" s="9">
        <v>53</v>
      </c>
      <c r="B17" s="10" t="s">
        <v>212</v>
      </c>
      <c r="C17" s="13" t="e">
        <f>RASHODI!D48+RASHODI!D326+RASHODI!D191+RASHODI!D194+RASHODI!D244</f>
        <v>#REF!</v>
      </c>
      <c r="D17" s="100" t="e">
        <f>RASHODI!E48+RASHODI!E326+RASHODI!E191+RASHODI!E194+RASHODI!E244</f>
        <v>#REF!</v>
      </c>
      <c r="E17" s="100">
        <v>846593.46</v>
      </c>
      <c r="F17" s="100">
        <f>RASHODI!H48+RASHODI!H326+RASHODI!H191+RASHODI!H194+RASHODI!H244</f>
        <v>7016000</v>
      </c>
      <c r="G17" s="13">
        <f>F17/7.5345</f>
        <v>931183.22383701638</v>
      </c>
      <c r="H17" s="100">
        <f>RASHODI!J48+RASHODI!J326+RASHODI!J191+RASHODI!J194+RASHODI!J244+RASHODI!J163+RASHODI!J345+RASHODI!J249+RASHODI!J290+RASHODI!J303+RASHODI!J409+RASHODI!J412</f>
        <v>7722428.4077099999</v>
      </c>
      <c r="I17" s="100">
        <f>RASHODI!K48+RASHODI!K326+RASHODI!K191+RASHODI!K194+RASHODI!K244+RASHODI!K163+RASHODI!K345+RASHODI!K249+RASHODI!K290+RASHODI!K303+RASHODI!K409+RASHODI!K412</f>
        <v>1024942.3812482582</v>
      </c>
      <c r="J17" s="100">
        <f>RASHODI!L48+RASHODI!L326+RASHODI!L191+RASHODI!L194+RASHODI!L244+RASHODI!L163+RASHODI!L345+RASHODI!L249+RASHODI!L290+RASHODI!L303+RASHODI!L409+RASHODI!L412</f>
        <v>1024942.3800000001</v>
      </c>
      <c r="K17" s="100">
        <f>RASHODI!M48+RASHODI!M326+RASHODI!M191+RASHODI!M194+RASHODI!M244+RASHODI!M163+RASHODI!M345+RASHODI!M249+RASHODI!M290+RASHODI!M303+RASHODI!M409+RASHODI!M412</f>
        <v>1024942.3800000001</v>
      </c>
      <c r="M17" s="112"/>
      <c r="N17" s="115"/>
    </row>
    <row r="18" spans="1:17" s="4" customFormat="1" x14ac:dyDescent="0.2">
      <c r="A18" s="9">
        <v>55</v>
      </c>
      <c r="B18" s="10" t="s">
        <v>213</v>
      </c>
      <c r="C18" s="13">
        <f>RASHODI!D132+RASHODI!D238+RASHODI!D199+RASHODI!D204+RASHODI!D216+RASHODI!D210+RASHODI!D222+RASHODI!D350+RASHODI!D368+RASHODI!D375+RASHODI!D169+RASHODI!D355+RASHODI!D91+RASHODI!D256+RASHODI!D403</f>
        <v>629000</v>
      </c>
      <c r="D18" s="100">
        <f>RASHODI!E132+RASHODI!E238+RASHODI!E199+RASHODI!E204+RASHODI!E216+RASHODI!E210+RASHODI!E222+RASHODI!E350+RASHODI!E368+RASHODI!E375+RASHODI!E169+RASHODI!E355+RASHODI!E91+RASHODI!E256+RASHODI!E403</f>
        <v>633875</v>
      </c>
      <c r="E18" s="100">
        <f>RASHODI!G132+RASHODI!G238+RASHODI!G199+RASHODI!G204+RASHODI!G216+RASHODI!G210+RASHODI!G222+RASHODI!G350+RASHODI!G368+RASHODI!G375+RASHODI!G169+RASHODI!G355+RASHODI!G91+RASHODI!G256+RASHODI!G403</f>
        <v>79483.868869865299</v>
      </c>
      <c r="F18" s="100">
        <f>RASHODI!H132+RASHODI!H238+RASHODI!H199+RASHODI!H204+RASHODI!H216+RASHODI!H210+RASHODI!H222+RASHODI!H350+RASHODI!H368+RASHODI!H375+RASHODI!H169+RASHODI!H355+RASHODI!H91+RASHODI!H256+RASHODI!H403</f>
        <v>629500</v>
      </c>
      <c r="G18" s="13">
        <f>F18/7.5345</f>
        <v>83549.00789700709</v>
      </c>
      <c r="H18" s="100">
        <f>RASHODI!J132+RASHODI!J238+RASHODI!J199+RASHODI!J204+RASHODI!J216+RASHODI!J210+RASHODI!J222+RASHODI!J350+RASHODI!J368+RASHODI!J375+RASHODI!J169+RASHODI!J355+RASHODI!J91+RASHODI!J256+RASHODI!J403</f>
        <v>624671.575205</v>
      </c>
      <c r="I18" s="100">
        <f>RASHODI!K132+RASHODI!K238+RASHODI!K199+RASHODI!K204+RASHODI!K216+RASHODI!K210+RASHODI!K222+RASHODI!K350+RASHODI!K368+RASHODI!K375+RASHODI!K169+RASHODI!K355+RASHODI!K91+RASHODI!K256+RASHODI!K403</f>
        <v>82908.148294511906</v>
      </c>
      <c r="J18" s="100">
        <f>RASHODI!L132+RASHODI!L238+RASHODI!L199+RASHODI!L204+RASHODI!L216+RASHODI!L210+RASHODI!L222+RASHODI!L350+RASHODI!L368+RASHODI!L375+RASHODI!L169+RASHODI!L355+RASHODI!L91+RASHODI!L256+RASHODI!L403</f>
        <v>82908.159999999989</v>
      </c>
      <c r="K18" s="100">
        <f>RASHODI!M132+RASHODI!M238+RASHODI!M199+RASHODI!M204+RASHODI!M216+RASHODI!M210+RASHODI!M222+RASHODI!M350+RASHODI!M368+RASHODI!M375+RASHODI!M169+RASHODI!M355+RASHODI!M91+RASHODI!M256+RASHODI!M403</f>
        <v>82908.159999999989</v>
      </c>
      <c r="M18" s="112"/>
      <c r="N18" s="115"/>
    </row>
    <row r="19" spans="1:17" s="4" customFormat="1" hidden="1" x14ac:dyDescent="0.2">
      <c r="A19" s="9">
        <v>55</v>
      </c>
      <c r="B19" s="10" t="s">
        <v>81</v>
      </c>
      <c r="C19" s="13"/>
      <c r="D19" s="100"/>
      <c r="E19" s="100"/>
      <c r="F19" s="100"/>
      <c r="G19" s="13">
        <f>F19/7.5345</f>
        <v>0</v>
      </c>
      <c r="H19" s="100"/>
      <c r="I19" s="100"/>
      <c r="J19" s="100"/>
      <c r="K19" s="100"/>
      <c r="M19" s="112"/>
      <c r="N19" s="115"/>
    </row>
    <row r="20" spans="1:17" s="4" customFormat="1" x14ac:dyDescent="0.2">
      <c r="A20" s="9">
        <v>58</v>
      </c>
      <c r="B20" s="10" t="s">
        <v>214</v>
      </c>
      <c r="C20" s="10"/>
      <c r="D20" s="10"/>
      <c r="E20" s="10"/>
      <c r="F20" s="10"/>
      <c r="G20" s="10"/>
      <c r="H20" s="35">
        <f>RASHODI!J228</f>
        <v>10055.99577</v>
      </c>
      <c r="I20" s="35">
        <f>RASHODI!K228</f>
        <v>1334.66</v>
      </c>
      <c r="J20" s="35">
        <f>RASHODI!L228</f>
        <v>1334.66</v>
      </c>
      <c r="K20" s="35">
        <f>RASHODI!M228</f>
        <v>1334.66</v>
      </c>
      <c r="M20" s="112"/>
      <c r="N20" s="115"/>
      <c r="Q20" s="11"/>
    </row>
    <row r="21" spans="1:17" s="4" customFormat="1" ht="14.25" hidden="1" customHeight="1" x14ac:dyDescent="0.2">
      <c r="A21" s="9">
        <v>638</v>
      </c>
      <c r="B21" s="10" t="s">
        <v>116</v>
      </c>
      <c r="C21" s="13">
        <f>RASHODI!D82+RASHODI!D290+RASHODI!D266</f>
        <v>248450</v>
      </c>
      <c r="D21" s="100">
        <f>RASHODI!E82+RASHODI!E266+RASHODI!E420+RASHODI!E429</f>
        <v>190460.65</v>
      </c>
      <c r="E21" s="100">
        <v>11522.24</v>
      </c>
      <c r="F21" s="100">
        <f>RASHODI!H82</f>
        <v>0</v>
      </c>
      <c r="G21" s="13">
        <f>F21/7.5345</f>
        <v>0</v>
      </c>
      <c r="H21" s="100"/>
      <c r="I21" s="100"/>
      <c r="J21" s="102"/>
      <c r="K21" s="23"/>
      <c r="M21" s="112"/>
      <c r="N21" s="115"/>
    </row>
    <row r="22" spans="1:17" s="4" customFormat="1" x14ac:dyDescent="0.2">
      <c r="A22" s="5"/>
      <c r="C22" s="26"/>
      <c r="D22" s="26"/>
      <c r="E22" s="26"/>
      <c r="F22" s="26"/>
      <c r="G22" s="26"/>
      <c r="H22" s="125"/>
      <c r="I22" s="125"/>
      <c r="J22" s="26"/>
      <c r="K22" s="26"/>
      <c r="M22" s="112"/>
      <c r="N22" s="112"/>
    </row>
    <row r="23" spans="1:17" s="4" customFormat="1" ht="15" x14ac:dyDescent="0.25">
      <c r="A23" s="18">
        <v>64</v>
      </c>
      <c r="B23" s="19" t="s">
        <v>2</v>
      </c>
      <c r="C23" s="20">
        <f>SUM(C24:C24)</f>
        <v>700</v>
      </c>
      <c r="D23" s="20">
        <f>SUM(D24:D24)</f>
        <v>700</v>
      </c>
      <c r="E23" s="20">
        <f>SUM(E24:E24)</f>
        <v>6.76</v>
      </c>
      <c r="F23" s="20">
        <f>SUM(F24:F24)</f>
        <v>500</v>
      </c>
      <c r="G23" s="20">
        <f>SUM(G24:G24)</f>
        <v>66.361404207313029</v>
      </c>
      <c r="H23" s="20">
        <f>H24</f>
        <v>52.741500000000002</v>
      </c>
      <c r="I23" s="20">
        <f>I24</f>
        <v>7</v>
      </c>
      <c r="J23" s="20">
        <v>7</v>
      </c>
      <c r="K23" s="20">
        <f>J23</f>
        <v>7</v>
      </c>
      <c r="M23" s="112"/>
    </row>
    <row r="24" spans="1:17" s="4" customFormat="1" x14ac:dyDescent="0.2">
      <c r="A24" s="9">
        <v>32</v>
      </c>
      <c r="B24" s="10" t="s">
        <v>216</v>
      </c>
      <c r="C24" s="13">
        <v>700</v>
      </c>
      <c r="D24" s="13">
        <v>700</v>
      </c>
      <c r="E24" s="13">
        <v>6.76</v>
      </c>
      <c r="F24" s="13">
        <v>500</v>
      </c>
      <c r="G24" s="13">
        <f>F24/7.5345</f>
        <v>66.361404207313029</v>
      </c>
      <c r="H24" s="13">
        <f>I24*7.5345</f>
        <v>52.741500000000002</v>
      </c>
      <c r="I24" s="13">
        <v>7</v>
      </c>
      <c r="J24" s="13">
        <v>7</v>
      </c>
      <c r="K24" s="13">
        <v>7</v>
      </c>
      <c r="M24" s="112"/>
    </row>
    <row r="25" spans="1:17" s="4" customFormat="1" x14ac:dyDescent="0.2">
      <c r="A25" s="17"/>
      <c r="B25" s="11"/>
      <c r="C25" s="27"/>
      <c r="D25" s="27"/>
      <c r="E25" s="27"/>
      <c r="F25" s="27"/>
      <c r="G25" s="27"/>
      <c r="H25" s="126"/>
      <c r="I25" s="126"/>
      <c r="J25" s="27"/>
      <c r="K25" s="27"/>
      <c r="M25" s="112"/>
    </row>
    <row r="26" spans="1:17" s="4" customFormat="1" ht="15" x14ac:dyDescent="0.25">
      <c r="A26" s="18">
        <v>65</v>
      </c>
      <c r="B26" s="19" t="s">
        <v>35</v>
      </c>
      <c r="C26" s="31" t="e">
        <f t="shared" ref="C26:K26" si="2">C27</f>
        <v>#REF!</v>
      </c>
      <c r="D26" s="31">
        <f t="shared" si="2"/>
        <v>580000</v>
      </c>
      <c r="E26" s="31">
        <f t="shared" si="2"/>
        <v>81777.440000000002</v>
      </c>
      <c r="F26" s="31">
        <f t="shared" si="2"/>
        <v>681000</v>
      </c>
      <c r="G26" s="31">
        <f t="shared" si="2"/>
        <v>90384.232530360343</v>
      </c>
      <c r="H26" s="31">
        <f t="shared" si="2"/>
        <v>938045.23813499999</v>
      </c>
      <c r="I26" s="31">
        <f t="shared" si="2"/>
        <v>124500</v>
      </c>
      <c r="J26" s="31">
        <f t="shared" si="2"/>
        <v>124365.45</v>
      </c>
      <c r="K26" s="31">
        <f t="shared" si="2"/>
        <v>124365.45</v>
      </c>
      <c r="M26" s="112"/>
    </row>
    <row r="27" spans="1:17" s="4" customFormat="1" x14ac:dyDescent="0.2">
      <c r="A27" s="9">
        <v>47</v>
      </c>
      <c r="B27" s="12" t="s">
        <v>215</v>
      </c>
      <c r="C27" s="13" t="e">
        <f>SUM(C28:C36)</f>
        <v>#REF!</v>
      </c>
      <c r="D27" s="13">
        <f>SUM(D28:D36)</f>
        <v>580000</v>
      </c>
      <c r="E27" s="13">
        <v>81777.440000000002</v>
      </c>
      <c r="F27" s="13">
        <f>SUM(F28:F36)</f>
        <v>681000</v>
      </c>
      <c r="G27" s="13">
        <f>F27/7.5345</f>
        <v>90384.232530360343</v>
      </c>
      <c r="H27" s="13">
        <f>SUM(H28:H36)</f>
        <v>938045.23813499999</v>
      </c>
      <c r="I27" s="13">
        <f>SUM(I28:I36)</f>
        <v>124500</v>
      </c>
      <c r="J27" s="13">
        <f t="shared" ref="J27:K27" si="3">SUM(J28:J36)</f>
        <v>124365.45</v>
      </c>
      <c r="K27" s="13">
        <f t="shared" si="3"/>
        <v>124365.45</v>
      </c>
      <c r="M27" s="112"/>
      <c r="N27" s="112"/>
    </row>
    <row r="28" spans="1:17" s="4" customFormat="1" hidden="1" x14ac:dyDescent="0.2">
      <c r="A28" s="9" t="s">
        <v>74</v>
      </c>
      <c r="B28" s="12" t="s">
        <v>15</v>
      </c>
      <c r="C28" s="13">
        <f>RASHODI!D100</f>
        <v>250000</v>
      </c>
      <c r="D28" s="13">
        <f>RASHODI!E100</f>
        <v>250000</v>
      </c>
      <c r="E28" s="13">
        <v>34703.18</v>
      </c>
      <c r="F28" s="13">
        <f>RASHODI!H100</f>
        <v>330000</v>
      </c>
      <c r="G28" s="13">
        <f>F28/7.5345</f>
        <v>43798.526776826599</v>
      </c>
      <c r="H28" s="13">
        <f>RASHODI!J100+RASHODI!J111</f>
        <v>419671.63813499996</v>
      </c>
      <c r="I28" s="13">
        <f>RASHODI!K100+RASHODI!K111</f>
        <v>55699.999999999993</v>
      </c>
      <c r="J28" s="13">
        <f>RASHODI!L100+RASHODI!L111</f>
        <v>55700</v>
      </c>
      <c r="K28" s="13">
        <f>RASHODI!M100+RASHODI!M111</f>
        <v>55700</v>
      </c>
      <c r="M28" s="112"/>
      <c r="N28" s="112"/>
    </row>
    <row r="29" spans="1:17" s="4" customFormat="1" hidden="1" x14ac:dyDescent="0.2">
      <c r="A29" s="9" t="s">
        <v>74</v>
      </c>
      <c r="B29" s="12" t="s">
        <v>16</v>
      </c>
      <c r="C29" s="13">
        <f>RASHODI!D115</f>
        <v>180000</v>
      </c>
      <c r="D29" s="13">
        <v>220000</v>
      </c>
      <c r="E29" s="13">
        <v>31831.439999999999</v>
      </c>
      <c r="F29" s="13">
        <v>230000</v>
      </c>
      <c r="G29" s="13">
        <f>F29/7.5345</f>
        <v>30526.24593536399</v>
      </c>
      <c r="H29" s="13">
        <f>RASHODI!J115</f>
        <v>361656</v>
      </c>
      <c r="I29" s="13">
        <f>RASHODI!K115</f>
        <v>48000</v>
      </c>
      <c r="J29" s="13">
        <f>RASHODI!L115</f>
        <v>48000</v>
      </c>
      <c r="K29" s="13">
        <f>RASHODI!M115</f>
        <v>48000</v>
      </c>
      <c r="M29" s="112"/>
      <c r="N29" s="112"/>
    </row>
    <row r="30" spans="1:17" s="4" customFormat="1" hidden="1" x14ac:dyDescent="0.2">
      <c r="A30" s="9" t="s">
        <v>74</v>
      </c>
      <c r="B30" s="12" t="s">
        <v>17</v>
      </c>
      <c r="C30" s="13">
        <f>RASHODI!D146+RASHODI!D158</f>
        <v>124000</v>
      </c>
      <c r="D30" s="13">
        <v>25000</v>
      </c>
      <c r="E30" s="13">
        <v>3318.07</v>
      </c>
      <c r="F30" s="13">
        <v>36000</v>
      </c>
      <c r="G30" s="13">
        <f>F30/7.5345</f>
        <v>4778.0211029265374</v>
      </c>
      <c r="H30" s="13">
        <f>RASHODI!J146+RASHODI!J158</f>
        <v>70824.3</v>
      </c>
      <c r="I30" s="13">
        <f>RASHODI!K146+RASHODI!K158</f>
        <v>9400</v>
      </c>
      <c r="J30" s="13">
        <f>RASHODI!L146+RASHODI!L158</f>
        <v>9400</v>
      </c>
      <c r="K30" s="13">
        <f>RASHODI!M146+RASHODI!M158</f>
        <v>9400</v>
      </c>
      <c r="M30" s="112"/>
      <c r="N30" s="112"/>
    </row>
    <row r="31" spans="1:17" s="4" customFormat="1" hidden="1" x14ac:dyDescent="0.2">
      <c r="A31" s="9" t="s">
        <v>74</v>
      </c>
      <c r="B31" s="12" t="s">
        <v>18</v>
      </c>
      <c r="C31" s="13"/>
      <c r="D31" s="13"/>
      <c r="E31" s="13"/>
      <c r="F31" s="13"/>
      <c r="G31" s="13"/>
      <c r="H31" s="13"/>
      <c r="I31" s="13"/>
      <c r="J31" s="13"/>
      <c r="K31" s="13"/>
      <c r="M31" s="112"/>
      <c r="N31" s="112"/>
    </row>
    <row r="32" spans="1:17" s="24" customFormat="1" hidden="1" x14ac:dyDescent="0.2">
      <c r="A32" s="9" t="s">
        <v>74</v>
      </c>
      <c r="B32" s="25" t="s">
        <v>70</v>
      </c>
      <c r="C32" s="13"/>
      <c r="D32" s="13"/>
      <c r="E32" s="13"/>
      <c r="F32" s="13"/>
      <c r="G32" s="13"/>
      <c r="H32" s="13"/>
      <c r="I32" s="13"/>
      <c r="J32" s="13"/>
      <c r="K32" s="13"/>
      <c r="M32" s="114"/>
      <c r="N32" s="112"/>
    </row>
    <row r="33" spans="1:15" s="24" customFormat="1" hidden="1" x14ac:dyDescent="0.2">
      <c r="A33" s="9" t="s">
        <v>74</v>
      </c>
      <c r="B33" s="12" t="s">
        <v>103</v>
      </c>
      <c r="C33" s="13"/>
      <c r="D33" s="13"/>
      <c r="E33" s="13"/>
      <c r="F33" s="13"/>
      <c r="G33" s="13"/>
      <c r="H33" s="13"/>
      <c r="I33" s="13"/>
      <c r="J33" s="13"/>
      <c r="K33" s="13"/>
      <c r="M33" s="114"/>
      <c r="N33" s="112"/>
    </row>
    <row r="34" spans="1:15" s="4" customFormat="1" hidden="1" x14ac:dyDescent="0.2">
      <c r="A34" s="9" t="s">
        <v>74</v>
      </c>
      <c r="B34" s="12" t="s">
        <v>19</v>
      </c>
      <c r="C34" s="13"/>
      <c r="D34" s="13"/>
      <c r="E34" s="13"/>
      <c r="F34" s="13"/>
      <c r="G34" s="13"/>
      <c r="H34" s="13"/>
      <c r="I34" s="13"/>
      <c r="J34" s="13"/>
      <c r="K34" s="13"/>
      <c r="M34" s="112"/>
      <c r="N34" s="112"/>
    </row>
    <row r="35" spans="1:15" s="4" customFormat="1" hidden="1" x14ac:dyDescent="0.2">
      <c r="A35" s="9" t="s">
        <v>74</v>
      </c>
      <c r="B35" s="12" t="s">
        <v>20</v>
      </c>
      <c r="C35" s="13" t="e">
        <f>RASHODI!D175+RASHODI!D186</f>
        <v>#REF!</v>
      </c>
      <c r="D35" s="13">
        <v>85000</v>
      </c>
      <c r="E35" s="13">
        <v>11920.1</v>
      </c>
      <c r="F35" s="13">
        <v>85000</v>
      </c>
      <c r="G35" s="13">
        <f>F35/7.5345</f>
        <v>11281.438715243214</v>
      </c>
      <c r="H35" s="13">
        <f>RASHODI!J175</f>
        <v>85893.3</v>
      </c>
      <c r="I35" s="13">
        <f>RASHODI!K175</f>
        <v>11400</v>
      </c>
      <c r="J35" s="13">
        <f>RASHODI!L175</f>
        <v>11265.45</v>
      </c>
      <c r="K35" s="13">
        <f>RASHODI!M175</f>
        <v>11265.45</v>
      </c>
      <c r="M35" s="112"/>
      <c r="N35" s="112"/>
    </row>
    <row r="36" spans="1:15" s="4" customFormat="1" hidden="1" x14ac:dyDescent="0.2">
      <c r="A36" s="9" t="s">
        <v>74</v>
      </c>
      <c r="B36" s="12" t="s">
        <v>85</v>
      </c>
      <c r="C36" s="13"/>
      <c r="D36" s="13"/>
      <c r="E36" s="13">
        <v>4.6500000000000004</v>
      </c>
      <c r="F36" s="13"/>
      <c r="G36" s="13"/>
      <c r="H36" s="13"/>
      <c r="I36" s="13"/>
      <c r="J36" s="13"/>
      <c r="K36" s="13"/>
      <c r="M36" s="112"/>
      <c r="N36" s="112"/>
      <c r="O36" s="6"/>
    </row>
    <row r="37" spans="1:15" s="4" customFormat="1" x14ac:dyDescent="0.2">
      <c r="A37" s="5"/>
      <c r="B37" s="11"/>
      <c r="C37" s="37"/>
      <c r="D37" s="37"/>
      <c r="E37" s="37"/>
      <c r="F37" s="37"/>
      <c r="G37" s="37"/>
      <c r="H37" s="37"/>
      <c r="I37" s="37"/>
      <c r="J37" s="23"/>
      <c r="K37" s="23"/>
      <c r="M37" s="112"/>
      <c r="N37" s="6"/>
    </row>
    <row r="38" spans="1:15" s="4" customFormat="1" ht="15" x14ac:dyDescent="0.25">
      <c r="A38" s="18">
        <v>66</v>
      </c>
      <c r="B38" s="19" t="s">
        <v>86</v>
      </c>
      <c r="C38" s="32">
        <f>SUM(C39:C39)</f>
        <v>140800</v>
      </c>
      <c r="D38" s="32">
        <f>SUM(D39:D39)</f>
        <v>100800</v>
      </c>
      <c r="E38" s="32">
        <f>SUM(E39:E39)</f>
        <v>11570.45</v>
      </c>
      <c r="F38" s="32">
        <f>SUM(F39:F39)</f>
        <v>105000</v>
      </c>
      <c r="G38" s="32">
        <f>SUM(G39:G39)</f>
        <v>13935.894883535735</v>
      </c>
      <c r="H38" s="32">
        <f>H39</f>
        <v>105430.26722000001</v>
      </c>
      <c r="I38" s="32">
        <f>I39</f>
        <v>13993.000000000002</v>
      </c>
      <c r="J38" s="32">
        <f t="shared" ref="J38:K38" si="4">J39</f>
        <v>13993.000000000002</v>
      </c>
      <c r="K38" s="32">
        <f t="shared" si="4"/>
        <v>13993.000000000002</v>
      </c>
      <c r="M38" s="112"/>
      <c r="N38" s="116"/>
    </row>
    <row r="39" spans="1:15" s="4" customFormat="1" x14ac:dyDescent="0.2">
      <c r="A39" s="9">
        <v>32</v>
      </c>
      <c r="B39" s="10" t="s">
        <v>216</v>
      </c>
      <c r="C39" s="13">
        <f>RASHODI!D34+RASHODI!D334-C24</f>
        <v>140800</v>
      </c>
      <c r="D39" s="13">
        <f>RASHODI!E34+RASHODI!E334-D24</f>
        <v>100800</v>
      </c>
      <c r="E39" s="13">
        <v>11570.45</v>
      </c>
      <c r="F39" s="13">
        <f>RASHODI!H34+RASHODI!H334-F24</f>
        <v>105000</v>
      </c>
      <c r="G39" s="13">
        <f>F39/7.5345</f>
        <v>13935.894883535735</v>
      </c>
      <c r="H39" s="13">
        <f>RASHODI!J34+RASHODI!J334-H24</f>
        <v>105430.26722000001</v>
      </c>
      <c r="I39" s="13">
        <f>RASHODI!K34+RASHODI!K334-I24</f>
        <v>13993.000000000002</v>
      </c>
      <c r="J39" s="13">
        <f>RASHODI!L34+RASHODI!L334-J24</f>
        <v>13993.000000000002</v>
      </c>
      <c r="K39" s="13">
        <f>RASHODI!M34+RASHODI!M334-K24</f>
        <v>13993.000000000002</v>
      </c>
      <c r="M39" s="112"/>
    </row>
    <row r="40" spans="1:15" s="4" customFormat="1" x14ac:dyDescent="0.2">
      <c r="A40" s="5"/>
      <c r="C40" s="28"/>
      <c r="D40" s="28"/>
      <c r="E40" s="28"/>
      <c r="F40" s="28"/>
      <c r="G40" s="28"/>
      <c r="H40" s="127"/>
      <c r="I40" s="127"/>
      <c r="J40" s="27"/>
      <c r="K40" s="27"/>
      <c r="M40" s="112"/>
    </row>
    <row r="41" spans="1:15" s="4" customFormat="1" ht="15" x14ac:dyDescent="0.25">
      <c r="A41" s="18">
        <v>67</v>
      </c>
      <c r="B41" s="19" t="s">
        <v>3</v>
      </c>
      <c r="C41" s="20" t="e">
        <f t="shared" ref="C41:I41" si="5">SUM(C42:C44)</f>
        <v>#REF!</v>
      </c>
      <c r="D41" s="20" t="e">
        <f t="shared" si="5"/>
        <v>#REF!</v>
      </c>
      <c r="E41" s="20">
        <f t="shared" si="5"/>
        <v>118244.20000000001</v>
      </c>
      <c r="F41" s="20">
        <f t="shared" si="5"/>
        <v>1195260.01</v>
      </c>
      <c r="G41" s="20">
        <f t="shared" si="5"/>
        <v>158638.26531289401</v>
      </c>
      <c r="H41" s="20">
        <f t="shared" ref="H41" si="6">SUM(H42:H44)</f>
        <v>1057323.9254999999</v>
      </c>
      <c r="I41" s="20">
        <f t="shared" si="5"/>
        <v>140331.00079633686</v>
      </c>
      <c r="J41" s="20">
        <f t="shared" ref="J41" si="7">SUM(J42:J44)</f>
        <v>114909</v>
      </c>
      <c r="K41" s="20">
        <f t="shared" ref="K41" si="8">SUM(K42:K44)</f>
        <v>114909</v>
      </c>
      <c r="M41" s="112"/>
      <c r="N41" s="116"/>
    </row>
    <row r="42" spans="1:15" s="4" customFormat="1" x14ac:dyDescent="0.2">
      <c r="A42" s="9">
        <v>11</v>
      </c>
      <c r="B42" s="10" t="s">
        <v>170</v>
      </c>
      <c r="C42" s="13" t="e">
        <f>RASHODI!D16+RASHODI!D26+RASHODI!D68+RASHODI!D281+RASHODI!#REF!+RASHODI!D76+RASHODI!D382</f>
        <v>#REF!</v>
      </c>
      <c r="D42" s="100" t="e">
        <f>RASHODI!E16+RASHODI!E26+RASHODI!E68+RASHODI!E281+RASHODI!#REF!+RASHODI!E76+RASHODI!E382</f>
        <v>#REF!</v>
      </c>
      <c r="E42" s="100">
        <v>105447.97</v>
      </c>
      <c r="F42" s="100">
        <f>RASHODI!H16+RASHODI!H26+RASHODI!H68+RASHODI!H281+RASHODI!H76+RASHODI!H297+RASHODI!H382</f>
        <v>858491.1</v>
      </c>
      <c r="G42" s="13">
        <f>F42/7.5345</f>
        <v>113941.34979096157</v>
      </c>
      <c r="H42" s="100">
        <f>RASHODI!J68+RASHODI!J76+RASHODI!J141+RASHODI!J281+RASHODI!J297+RASHODI!J318+RASHODI!J340+RASHODI!J420</f>
        <v>306209.6165</v>
      </c>
      <c r="I42" s="100">
        <f>RASHODI!K68+RASHODI!K76+RASHODI!K141+RASHODI!K281+RASHODI!K297+RASHODI!K318+RASHODI!K340+RASHODI!K420</f>
        <v>40641.000265445611</v>
      </c>
      <c r="J42" s="100">
        <f>RASHODI!L68+RASHODI!L76+RASHODI!L141+RASHODI!L281+RASHODI!L297+RASHODI!L318+RASHODI!L340+RASHODI!L420</f>
        <v>35023</v>
      </c>
      <c r="K42" s="100">
        <f>RASHODI!M68+RASHODI!M76+RASHODI!M141+RASHODI!M281+RASHODI!M297+RASHODI!M318+RASHODI!M340+RASHODI!M420</f>
        <v>35023</v>
      </c>
      <c r="M42" s="112"/>
      <c r="N42" s="6"/>
    </row>
    <row r="43" spans="1:15" s="4" customFormat="1" x14ac:dyDescent="0.2">
      <c r="A43" s="9">
        <v>48</v>
      </c>
      <c r="B43" s="10" t="s">
        <v>217</v>
      </c>
      <c r="C43" s="35">
        <f>RASHODI!D318+RASHODI!D310+RASHODI!D340+RASHODI!D393+RASHODI!D398</f>
        <v>129000</v>
      </c>
      <c r="D43" s="101">
        <f>RASHODI!E318+RASHODI!E310+RASHODI!E340+RASHODI!E393+RASHODI!E398</f>
        <v>242174.88</v>
      </c>
      <c r="E43" s="101">
        <v>5256.6</v>
      </c>
      <c r="F43" s="101">
        <f>RASHODI!H318+RASHODI!H310+RASHODI!H340+RASHODI!H393+RASHODI!H398</f>
        <v>218425.31</v>
      </c>
      <c r="G43" s="13">
        <f>F43/7.5345</f>
        <v>28990.020572035301</v>
      </c>
      <c r="H43" s="101">
        <f>RASHODI!J16+RASHODI!J26+RASHODI!J393</f>
        <v>601901.06900000002</v>
      </c>
      <c r="I43" s="101">
        <f>RASHODI!K16+RASHODI!K26+RASHODI!K393</f>
        <v>79886.000265445618</v>
      </c>
      <c r="J43" s="101">
        <f>RASHODI!L16+RASHODI!L26+RASHODI!L393</f>
        <v>79886</v>
      </c>
      <c r="K43" s="101">
        <f>RASHODI!M16+RASHODI!M26+RASHODI!M393</f>
        <v>79886</v>
      </c>
      <c r="M43" s="112"/>
    </row>
    <row r="44" spans="1:15" s="4" customFormat="1" x14ac:dyDescent="0.2">
      <c r="A44" s="9">
        <v>51</v>
      </c>
      <c r="B44" s="10" t="s">
        <v>218</v>
      </c>
      <c r="C44" s="35"/>
      <c r="D44" s="101"/>
      <c r="E44" s="101">
        <v>7539.63</v>
      </c>
      <c r="F44" s="101">
        <f>RASHODI!H420+RASHODI!H429</f>
        <v>118343.6</v>
      </c>
      <c r="G44" s="13">
        <f>F44/7.5345</f>
        <v>15706.89494989714</v>
      </c>
      <c r="H44" s="101">
        <f>RASHODI!J429</f>
        <v>149213.24</v>
      </c>
      <c r="I44" s="101">
        <f>RASHODI!K429</f>
        <v>19804.000265445615</v>
      </c>
      <c r="J44" s="101">
        <f>RASHODI!L429</f>
        <v>0</v>
      </c>
      <c r="K44" s="101">
        <f>RASHODI!M429</f>
        <v>0</v>
      </c>
      <c r="M44" s="112"/>
    </row>
    <row r="45" spans="1:15" s="4" customFormat="1" hidden="1" x14ac:dyDescent="0.2">
      <c r="A45" s="17"/>
      <c r="B45" s="11"/>
      <c r="C45" s="23"/>
      <c r="D45" s="23"/>
      <c r="E45" s="23"/>
      <c r="F45" s="23"/>
      <c r="G45" s="23"/>
      <c r="H45" s="23"/>
      <c r="I45" s="23"/>
      <c r="J45" s="23"/>
      <c r="K45" s="23"/>
      <c r="M45" s="112"/>
    </row>
    <row r="46" spans="1:15" s="4" customFormat="1" ht="15" hidden="1" x14ac:dyDescent="0.25">
      <c r="A46" s="18">
        <v>68</v>
      </c>
      <c r="B46" s="19" t="s">
        <v>154</v>
      </c>
      <c r="C46" s="20">
        <f>SUM(C48:C48)</f>
        <v>0</v>
      </c>
      <c r="D46" s="23"/>
      <c r="E46" s="20">
        <f>E47</f>
        <v>316.22000000000003</v>
      </c>
      <c r="F46" s="20">
        <f t="shared" ref="F46:I46" si="9">F47</f>
        <v>0</v>
      </c>
      <c r="G46" s="20">
        <f t="shared" si="9"/>
        <v>0</v>
      </c>
      <c r="H46" s="20">
        <f t="shared" si="9"/>
        <v>-1</v>
      </c>
      <c r="I46" s="20">
        <f t="shared" si="9"/>
        <v>0</v>
      </c>
      <c r="J46" s="23"/>
      <c r="K46" s="23"/>
      <c r="M46" s="112"/>
    </row>
    <row r="47" spans="1:15" s="4" customFormat="1" hidden="1" x14ac:dyDescent="0.2">
      <c r="A47" s="9">
        <v>683</v>
      </c>
      <c r="B47" s="10" t="s">
        <v>85</v>
      </c>
      <c r="C47" s="13">
        <f>SUM(C48:C48)</f>
        <v>0</v>
      </c>
      <c r="D47" s="23"/>
      <c r="E47" s="13">
        <v>316.22000000000003</v>
      </c>
      <c r="F47" s="13">
        <f>SUM(F48:F48)</f>
        <v>0</v>
      </c>
      <c r="G47" s="13">
        <v>0</v>
      </c>
      <c r="H47" s="13">
        <v>-1</v>
      </c>
      <c r="I47" s="13">
        <v>0</v>
      </c>
      <c r="J47" s="23"/>
      <c r="K47" s="23"/>
      <c r="M47" s="112"/>
    </row>
    <row r="48" spans="1:15" s="4" customFormat="1" x14ac:dyDescent="0.2">
      <c r="A48" s="5"/>
      <c r="C48" s="26"/>
      <c r="D48" s="26"/>
      <c r="E48" s="26"/>
      <c r="F48" s="26"/>
      <c r="G48" s="26"/>
      <c r="H48" s="125"/>
      <c r="I48" s="125"/>
      <c r="J48" s="26"/>
      <c r="K48" s="26"/>
      <c r="M48" s="112"/>
    </row>
    <row r="49" spans="1:13" s="4" customFormat="1" ht="15" x14ac:dyDescent="0.25">
      <c r="A49" s="5"/>
      <c r="B49" s="2" t="s">
        <v>223</v>
      </c>
      <c r="C49" s="26"/>
      <c r="D49" s="26"/>
      <c r="E49" s="26"/>
      <c r="F49" s="26"/>
      <c r="G49" s="26"/>
      <c r="H49" s="125"/>
      <c r="I49" s="125"/>
      <c r="J49" s="26"/>
      <c r="K49" s="26"/>
      <c r="M49" s="112"/>
    </row>
    <row r="50" spans="1:13" s="4" customFormat="1" x14ac:dyDescent="0.2">
      <c r="A50" s="5"/>
      <c r="C50" s="26"/>
      <c r="D50" s="26"/>
      <c r="E50" s="26"/>
      <c r="F50" s="26"/>
      <c r="G50" s="26"/>
      <c r="H50" s="125"/>
      <c r="I50" s="125"/>
      <c r="J50" s="26"/>
      <c r="K50" s="26"/>
      <c r="M50" s="112"/>
    </row>
    <row r="51" spans="1:13" s="1" customFormat="1" ht="15" x14ac:dyDescent="0.25">
      <c r="A51" s="7">
        <v>3</v>
      </c>
      <c r="B51" s="2" t="s">
        <v>5</v>
      </c>
      <c r="H51" s="8">
        <f>H53+H62+H72+H77</f>
        <v>10382835.279755</v>
      </c>
      <c r="I51" s="8">
        <f>I53+I62+I72+I77</f>
        <v>1378039.0357455702</v>
      </c>
      <c r="J51" s="8">
        <f t="shared" ref="J51:K51" si="10">J53+J62+J72+J77</f>
        <v>1352482.49</v>
      </c>
      <c r="K51" s="8">
        <f t="shared" si="10"/>
        <v>1352482.49</v>
      </c>
      <c r="M51" s="103"/>
    </row>
    <row r="52" spans="1:13" x14ac:dyDescent="0.2">
      <c r="A52" s="5"/>
      <c r="G52" s="108"/>
      <c r="H52" s="108"/>
      <c r="I52" s="108"/>
      <c r="J52" s="108"/>
      <c r="K52" s="108"/>
    </row>
    <row r="53" spans="1:13" ht="15" x14ac:dyDescent="0.25">
      <c r="A53" s="18">
        <v>31</v>
      </c>
      <c r="B53" s="19" t="s">
        <v>6</v>
      </c>
      <c r="C53" s="19"/>
      <c r="D53" s="19"/>
      <c r="E53" s="19"/>
      <c r="F53" s="19"/>
      <c r="G53" s="19"/>
      <c r="H53" s="20">
        <f>SUM(H54:H60)</f>
        <v>8162650.4661250003</v>
      </c>
      <c r="I53" s="20">
        <f>SUM(I54:I60)</f>
        <v>1083369.8873999601</v>
      </c>
      <c r="J53" s="20">
        <f t="shared" ref="J53:K53" si="11">SUM(J54:J60)</f>
        <v>1059009.67</v>
      </c>
      <c r="K53" s="20">
        <f t="shared" si="11"/>
        <v>1059009.67</v>
      </c>
    </row>
    <row r="54" spans="1:13" x14ac:dyDescent="0.2">
      <c r="A54" s="9">
        <v>11</v>
      </c>
      <c r="B54" s="10" t="s">
        <v>170</v>
      </c>
      <c r="C54" s="10"/>
      <c r="D54" s="10"/>
      <c r="E54" s="10"/>
      <c r="F54" s="10"/>
      <c r="G54" s="10"/>
      <c r="H54" s="35">
        <f>RASHODI!J298+RASHODI!J421</f>
        <v>41134.097999999998</v>
      </c>
      <c r="I54" s="35">
        <f>RASHODI!K298+RASHODI!K421</f>
        <v>5459.4330081624521</v>
      </c>
      <c r="J54" s="35">
        <f>RASHODI!L298+RASHODI!L421</f>
        <v>0</v>
      </c>
      <c r="K54" s="35">
        <f>RASHODI!M298+RASHODI!M421</f>
        <v>0</v>
      </c>
    </row>
    <row r="55" spans="1:13" x14ac:dyDescent="0.2">
      <c r="A55" s="9">
        <v>32</v>
      </c>
      <c r="B55" s="10" t="s">
        <v>216</v>
      </c>
      <c r="C55" s="10"/>
      <c r="D55" s="10"/>
      <c r="E55" s="10"/>
      <c r="F55" s="10"/>
      <c r="G55" s="10"/>
      <c r="H55" s="35">
        <f>RASHODI!J35</f>
        <v>1164.9843900000001</v>
      </c>
      <c r="I55" s="35">
        <f>RASHODI!K35</f>
        <v>154.62</v>
      </c>
      <c r="J55" s="35">
        <f>RASHODI!L35</f>
        <v>154.62</v>
      </c>
      <c r="K55" s="35">
        <f>RASHODI!M35</f>
        <v>154.62</v>
      </c>
    </row>
    <row r="56" spans="1:13" x14ac:dyDescent="0.2">
      <c r="A56" s="9">
        <v>47</v>
      </c>
      <c r="B56" s="10" t="s">
        <v>215</v>
      </c>
      <c r="C56" s="10"/>
      <c r="D56" s="10"/>
      <c r="E56" s="10"/>
      <c r="F56" s="10"/>
      <c r="G56" s="10"/>
      <c r="H56" s="35">
        <f>RASHODI!J116+RASHODI!J147+RASHODI!J176</f>
        <v>183956.92716000002</v>
      </c>
      <c r="I56" s="35">
        <f>RASHODI!K116+RASHODI!K147+RASHODI!K176</f>
        <v>24415.280000000002</v>
      </c>
      <c r="J56" s="35">
        <f>RASHODI!L116+RASHODI!L147+RASHODI!L176</f>
        <v>24415.279999999999</v>
      </c>
      <c r="K56" s="35">
        <f>RASHODI!M116+RASHODI!M147+RASHODI!M176</f>
        <v>24415.279999999999</v>
      </c>
    </row>
    <row r="57" spans="1:13" x14ac:dyDescent="0.2">
      <c r="A57" s="9">
        <v>51</v>
      </c>
      <c r="B57" s="10" t="s">
        <v>218</v>
      </c>
      <c r="C57" s="10"/>
      <c r="D57" s="10"/>
      <c r="E57" s="10"/>
      <c r="F57" s="10"/>
      <c r="G57" s="10"/>
      <c r="H57" s="35">
        <f>RASHODI!J430</f>
        <v>142407.96</v>
      </c>
      <c r="I57" s="35">
        <f>RASHODI!K430</f>
        <v>18900.78439179773</v>
      </c>
      <c r="J57" s="35">
        <f>RASHODI!L430</f>
        <v>0</v>
      </c>
      <c r="K57" s="35">
        <f>RASHODI!M430</f>
        <v>0</v>
      </c>
    </row>
    <row r="58" spans="1:13" x14ac:dyDescent="0.2">
      <c r="A58" s="9">
        <v>53</v>
      </c>
      <c r="B58" s="10" t="s">
        <v>212</v>
      </c>
      <c r="C58" s="10"/>
      <c r="D58" s="10"/>
      <c r="E58" s="10"/>
      <c r="F58" s="10"/>
      <c r="G58" s="10"/>
      <c r="H58" s="35">
        <f>RASHODI!J49</f>
        <v>7270792.5</v>
      </c>
      <c r="I58" s="35">
        <f>RASHODI!K49</f>
        <v>965000</v>
      </c>
      <c r="J58" s="35">
        <f>RASHODI!L49</f>
        <v>965000</v>
      </c>
      <c r="K58" s="35">
        <f>RASHODI!M49</f>
        <v>965000</v>
      </c>
    </row>
    <row r="59" spans="1:13" x14ac:dyDescent="0.2">
      <c r="A59" s="9">
        <v>55</v>
      </c>
      <c r="B59" s="10" t="s">
        <v>213</v>
      </c>
      <c r="C59" s="10"/>
      <c r="D59" s="10"/>
      <c r="E59" s="10"/>
      <c r="F59" s="10"/>
      <c r="G59" s="10"/>
      <c r="H59" s="35">
        <f>RASHODI!J133+RASHODI!J205</f>
        <v>522000.00436000002</v>
      </c>
      <c r="I59" s="35">
        <f>RASHODI!K133+RASHODI!K205</f>
        <v>69281.299999999988</v>
      </c>
      <c r="J59" s="35">
        <f>RASHODI!L133+RASHODI!L205</f>
        <v>69281.3</v>
      </c>
      <c r="K59" s="35">
        <f>RASHODI!M133+RASHODI!M205</f>
        <v>69281.3</v>
      </c>
    </row>
    <row r="60" spans="1:13" x14ac:dyDescent="0.2">
      <c r="A60" s="9">
        <v>58</v>
      </c>
      <c r="B60" s="10" t="s">
        <v>214</v>
      </c>
      <c r="C60" s="10"/>
      <c r="D60" s="10"/>
      <c r="E60" s="10"/>
      <c r="F60" s="10"/>
      <c r="G60" s="10"/>
      <c r="H60" s="35">
        <f>RASHODI!J229</f>
        <v>1193.9922150000002</v>
      </c>
      <c r="I60" s="35">
        <f>RASHODI!K229</f>
        <v>158.47</v>
      </c>
      <c r="J60" s="35">
        <f>RASHODI!L229</f>
        <v>158.47</v>
      </c>
      <c r="K60" s="35">
        <f>RASHODI!M229</f>
        <v>158.47</v>
      </c>
    </row>
    <row r="61" spans="1:13" x14ac:dyDescent="0.2">
      <c r="A61" s="4"/>
      <c r="B61" s="4"/>
      <c r="C61" s="4"/>
      <c r="D61" s="4"/>
      <c r="E61" s="4"/>
      <c r="F61" s="4"/>
      <c r="G61" s="4"/>
      <c r="H61" s="6"/>
      <c r="I61" s="6"/>
      <c r="J61" s="6"/>
      <c r="K61" s="6"/>
    </row>
    <row r="62" spans="1:13" ht="15" x14ac:dyDescent="0.25">
      <c r="A62" s="18">
        <v>32</v>
      </c>
      <c r="B62" s="19" t="s">
        <v>9</v>
      </c>
      <c r="C62" s="19"/>
      <c r="D62" s="19"/>
      <c r="E62" s="19"/>
      <c r="F62" s="19"/>
      <c r="G62" s="19"/>
      <c r="H62" s="20">
        <f>SUM(H63:H70)</f>
        <v>1762561.3337550003</v>
      </c>
      <c r="I62" s="20">
        <f>SUM(I63:I70)</f>
        <v>233932.07791890635</v>
      </c>
      <c r="J62" s="20">
        <f t="shared" ref="J62:K62" si="12">SUM(J63:J70)</f>
        <v>232870.3</v>
      </c>
      <c r="K62" s="20">
        <f t="shared" si="12"/>
        <v>232870.3</v>
      </c>
    </row>
    <row r="63" spans="1:13" x14ac:dyDescent="0.2">
      <c r="A63" s="9">
        <v>11</v>
      </c>
      <c r="B63" s="10" t="s">
        <v>170</v>
      </c>
      <c r="C63" s="10"/>
      <c r="D63" s="10"/>
      <c r="E63" s="10"/>
      <c r="F63" s="10"/>
      <c r="G63" s="10"/>
      <c r="H63" s="35">
        <f>RASHODI!J69+RASHODI!J142+RASHODI!J283+RASHODI!J425</f>
        <v>258335.68221500001</v>
      </c>
      <c r="I63" s="35">
        <f>RASHODI!K69+RASHODI!K142+RASHODI!K283+RASHODI!K425</f>
        <v>34287.037257283162</v>
      </c>
      <c r="J63" s="35">
        <f>RASHODI!L69+RASHODI!L142+RASHODI!L283+RASHODI!L425</f>
        <v>34128.47</v>
      </c>
      <c r="K63" s="35">
        <f>RASHODI!M69+RASHODI!M142+RASHODI!M283+RASHODI!M425</f>
        <v>34128.47</v>
      </c>
    </row>
    <row r="64" spans="1:13" x14ac:dyDescent="0.2">
      <c r="A64" s="9">
        <v>32</v>
      </c>
      <c r="B64" s="10" t="s">
        <v>216</v>
      </c>
      <c r="C64" s="10"/>
      <c r="D64" s="10"/>
      <c r="E64" s="10"/>
      <c r="F64" s="10"/>
      <c r="G64" s="10"/>
      <c r="H64" s="35">
        <f>RASHODI!J38</f>
        <v>98707.835630000016</v>
      </c>
      <c r="I64" s="35">
        <f>RASHODI!K38</f>
        <v>13100.78</v>
      </c>
      <c r="J64" s="35">
        <f>RASHODI!L38</f>
        <v>13100.78</v>
      </c>
      <c r="K64" s="35">
        <f>RASHODI!M38</f>
        <v>13100.78</v>
      </c>
    </row>
    <row r="65" spans="1:11" x14ac:dyDescent="0.2">
      <c r="A65" s="9">
        <v>47</v>
      </c>
      <c r="B65" s="10" t="s">
        <v>215</v>
      </c>
      <c r="C65" s="10"/>
      <c r="D65" s="10"/>
      <c r="E65" s="10"/>
      <c r="F65" s="10"/>
      <c r="G65" s="10"/>
      <c r="H65" s="35">
        <f>RASHODI!J104+RASHODI!J120+RASHODI!J150+RASHODI!J178</f>
        <v>725984.78853000002</v>
      </c>
      <c r="I65" s="35">
        <f>RASHODI!K104+RASHODI!K120+RASHODI!K150+RASHODI!K178</f>
        <v>96354.739999999991</v>
      </c>
      <c r="J65" s="35">
        <f>RASHODI!L104+RASHODI!L120+RASHODI!L150+RASHODI!L178</f>
        <v>96354.739999999991</v>
      </c>
      <c r="K65" s="35">
        <f>RASHODI!M104+RASHODI!M120+RASHODI!M150+RASHODI!M178</f>
        <v>96354.739999999991</v>
      </c>
    </row>
    <row r="66" spans="1:11" x14ac:dyDescent="0.2">
      <c r="A66" s="9">
        <v>48</v>
      </c>
      <c r="B66" s="10" t="s">
        <v>217</v>
      </c>
      <c r="C66" s="10"/>
      <c r="D66" s="10"/>
      <c r="E66" s="10"/>
      <c r="F66" s="10"/>
      <c r="G66" s="10"/>
      <c r="H66" s="35">
        <f>RASHODI!J17+RASHODI!J27</f>
        <v>252650.41527000003</v>
      </c>
      <c r="I66" s="35">
        <f>RASHODI!K17+RASHODI!K27</f>
        <v>33532.472661755921</v>
      </c>
      <c r="J66" s="35">
        <f>RASHODI!L17+RASHODI!L27</f>
        <v>33532.47</v>
      </c>
      <c r="K66" s="35">
        <f>RASHODI!M17+RASHODI!M27</f>
        <v>33532.47</v>
      </c>
    </row>
    <row r="67" spans="1:11" x14ac:dyDescent="0.2">
      <c r="A67" s="9">
        <v>51</v>
      </c>
      <c r="B67" s="10" t="s">
        <v>218</v>
      </c>
      <c r="C67" s="10"/>
      <c r="D67" s="10"/>
      <c r="E67" s="10"/>
      <c r="F67" s="10"/>
      <c r="G67" s="10"/>
      <c r="H67" s="35">
        <f>RASHODI!J434</f>
        <v>6805.28</v>
      </c>
      <c r="I67" s="35">
        <f>RASHODI!K434</f>
        <v>903.21587364788627</v>
      </c>
      <c r="J67" s="35">
        <f>RASHODI!L434</f>
        <v>0</v>
      </c>
      <c r="K67" s="35">
        <f>RASHODI!M434</f>
        <v>0</v>
      </c>
    </row>
    <row r="68" spans="1:11" x14ac:dyDescent="0.2">
      <c r="A68" s="9">
        <v>53</v>
      </c>
      <c r="B68" s="10" t="s">
        <v>212</v>
      </c>
      <c r="C68" s="10"/>
      <c r="D68" s="10"/>
      <c r="E68" s="10"/>
      <c r="F68" s="10"/>
      <c r="G68" s="10"/>
      <c r="H68" s="35">
        <f>RASHODI!J53+RASHODI!J164+RASHODI!J291</f>
        <v>343543.75770999998</v>
      </c>
      <c r="I68" s="35">
        <f>RASHODI!K53+RASHODI!K164+RASHODI!K291</f>
        <v>45596.090000000004</v>
      </c>
      <c r="J68" s="35">
        <f>RASHODI!L53+RASHODI!L164+RASHODI!L291</f>
        <v>45596.090000000004</v>
      </c>
      <c r="K68" s="35">
        <f>RASHODI!M53+RASHODI!M164+RASHODI!M291</f>
        <v>45596.090000000004</v>
      </c>
    </row>
    <row r="69" spans="1:11" x14ac:dyDescent="0.2">
      <c r="A69" s="9">
        <v>55</v>
      </c>
      <c r="B69" s="10" t="s">
        <v>213</v>
      </c>
      <c r="C69" s="10"/>
      <c r="D69" s="10"/>
      <c r="E69" s="10"/>
      <c r="F69" s="10"/>
      <c r="G69" s="10"/>
      <c r="H69" s="35">
        <f>RASHODI!J137+RASHODI!J170+RASHODI!J200+RASHODI!J211+RASHODI!J217+RASHODI!J223+RASHODI!J239</f>
        <v>67671.570845000009</v>
      </c>
      <c r="I69" s="35">
        <f>RASHODI!K137+RASHODI!K170+RASHODI!K200+RASHODI!K211+RASHODI!K217+RASHODI!K223+RASHODI!K239</f>
        <v>8981.5521262193906</v>
      </c>
      <c r="J69" s="35">
        <f>RASHODI!L137+RASHODI!L170+RASHODI!L200+RASHODI!L211+RASHODI!L217+RASHODI!L223+RASHODI!L239</f>
        <v>8981.56</v>
      </c>
      <c r="K69" s="35">
        <f>RASHODI!M137+RASHODI!M170+RASHODI!M200+RASHODI!M211+RASHODI!M217+RASHODI!M223+RASHODI!M239</f>
        <v>8981.56</v>
      </c>
    </row>
    <row r="70" spans="1:11" x14ac:dyDescent="0.2">
      <c r="A70" s="9">
        <v>58</v>
      </c>
      <c r="B70" s="10" t="s">
        <v>214</v>
      </c>
      <c r="C70" s="10"/>
      <c r="D70" s="10"/>
      <c r="E70" s="10"/>
      <c r="F70" s="10"/>
      <c r="G70" s="10"/>
      <c r="H70" s="35">
        <f>RASHODI!J232</f>
        <v>8862.0035549999993</v>
      </c>
      <c r="I70" s="35">
        <f>RASHODI!K232</f>
        <v>1176.19</v>
      </c>
      <c r="J70" s="35">
        <f>RASHODI!L232</f>
        <v>1176.19</v>
      </c>
      <c r="K70" s="35">
        <f>RASHODI!M232</f>
        <v>1176.19</v>
      </c>
    </row>
    <row r="71" spans="1:11" x14ac:dyDescent="0.2">
      <c r="A71" s="4"/>
      <c r="B71" s="4"/>
      <c r="C71" s="4"/>
      <c r="D71" s="4"/>
      <c r="E71" s="4"/>
      <c r="F71" s="4"/>
      <c r="G71" s="4"/>
      <c r="H71" s="6"/>
      <c r="I71" s="6"/>
      <c r="J71" s="6"/>
      <c r="K71" s="6"/>
    </row>
    <row r="72" spans="1:11" ht="15" x14ac:dyDescent="0.25">
      <c r="A72" s="18">
        <v>34</v>
      </c>
      <c r="B72" s="19" t="s">
        <v>52</v>
      </c>
      <c r="C72" s="19"/>
      <c r="D72" s="19"/>
      <c r="E72" s="19"/>
      <c r="F72" s="19"/>
      <c r="G72" s="19"/>
      <c r="H72" s="20">
        <f>SUM(H73:H75)</f>
        <v>14623.849875</v>
      </c>
      <c r="I72" s="20">
        <f>SUM(I73:I75)</f>
        <v>1940.92</v>
      </c>
      <c r="J72" s="20">
        <f t="shared" ref="J72:K72" si="13">SUM(J73:J75)</f>
        <v>1806.3700000000001</v>
      </c>
      <c r="K72" s="20">
        <f t="shared" si="13"/>
        <v>1806.3700000000001</v>
      </c>
    </row>
    <row r="73" spans="1:11" x14ac:dyDescent="0.2">
      <c r="A73" s="9">
        <v>32</v>
      </c>
      <c r="B73" s="10" t="s">
        <v>216</v>
      </c>
      <c r="C73" s="10"/>
      <c r="D73" s="10"/>
      <c r="E73" s="10"/>
      <c r="F73" s="10"/>
      <c r="G73" s="10"/>
      <c r="H73" s="35">
        <f>RASHODI!J44</f>
        <v>110.00370000000001</v>
      </c>
      <c r="I73" s="35">
        <f>RASHODI!K44</f>
        <v>14.6</v>
      </c>
      <c r="J73" s="35">
        <f>RASHODI!L44</f>
        <v>14.6</v>
      </c>
      <c r="K73" s="35">
        <f>RASHODI!M44</f>
        <v>14.6</v>
      </c>
    </row>
    <row r="74" spans="1:11" x14ac:dyDescent="0.2">
      <c r="A74" s="9">
        <v>47</v>
      </c>
      <c r="B74" s="10" t="s">
        <v>215</v>
      </c>
      <c r="C74" s="10"/>
      <c r="D74" s="10"/>
      <c r="E74" s="10"/>
      <c r="F74" s="10"/>
      <c r="G74" s="10"/>
      <c r="H74" s="35">
        <f>RASHODI!J109+RASHODI!J125+RASHODI!J156+RASHODI!J184</f>
        <v>8513.8224449999998</v>
      </c>
      <c r="I74" s="35">
        <f>RASHODI!K109+RASHODI!K125+RASHODI!K156+RASHODI!K184</f>
        <v>1129.98</v>
      </c>
      <c r="J74" s="35">
        <f>RASHODI!L109+RASHODI!L125+RASHODI!L156+RASHODI!L184</f>
        <v>995.43000000000006</v>
      </c>
      <c r="K74" s="35">
        <f>RASHODI!M109+RASHODI!M125+RASHODI!M156+RASHODI!M184</f>
        <v>995.43000000000006</v>
      </c>
    </row>
    <row r="75" spans="1:11" x14ac:dyDescent="0.2">
      <c r="A75" s="9">
        <v>48</v>
      </c>
      <c r="B75" s="10" t="s">
        <v>217</v>
      </c>
      <c r="C75" s="10"/>
      <c r="D75" s="10"/>
      <c r="E75" s="10"/>
      <c r="F75" s="10"/>
      <c r="G75" s="10"/>
      <c r="H75" s="35">
        <f>RASHODI!J22</f>
        <v>6000.0237300000008</v>
      </c>
      <c r="I75" s="35">
        <f>RASHODI!K22</f>
        <v>796.34</v>
      </c>
      <c r="J75" s="35">
        <f>RASHODI!L22</f>
        <v>796.34</v>
      </c>
      <c r="K75" s="35">
        <f>RASHODI!M22</f>
        <v>796.34</v>
      </c>
    </row>
    <row r="76" spans="1:11" x14ac:dyDescent="0.2">
      <c r="A76" s="4"/>
      <c r="B76" s="4"/>
      <c r="C76" s="4"/>
      <c r="D76" s="4"/>
      <c r="E76" s="4"/>
      <c r="F76" s="4"/>
      <c r="G76" s="4"/>
      <c r="H76" s="6"/>
      <c r="I76" s="6"/>
      <c r="J76" s="6"/>
      <c r="K76" s="6"/>
    </row>
    <row r="77" spans="1:11" ht="15" x14ac:dyDescent="0.25">
      <c r="A77" s="18">
        <v>37</v>
      </c>
      <c r="B77" s="59" t="s">
        <v>55</v>
      </c>
      <c r="C77" s="19"/>
      <c r="D77" s="19"/>
      <c r="E77" s="19"/>
      <c r="F77" s="19"/>
      <c r="G77" s="19"/>
      <c r="H77" s="20">
        <f>SUM(H78:H80)</f>
        <v>442999.63</v>
      </c>
      <c r="I77" s="20">
        <f>SUM(I78:I80)</f>
        <v>58796.150426703825</v>
      </c>
      <c r="J77" s="20">
        <f t="shared" ref="J77:K77" si="14">SUM(J78:J80)</f>
        <v>58796.15</v>
      </c>
      <c r="K77" s="20">
        <f t="shared" si="14"/>
        <v>58796.15</v>
      </c>
    </row>
    <row r="78" spans="1:11" x14ac:dyDescent="0.2">
      <c r="A78" s="9">
        <v>48</v>
      </c>
      <c r="B78" s="10" t="s">
        <v>217</v>
      </c>
      <c r="C78" s="10"/>
      <c r="D78" s="10"/>
      <c r="E78" s="10"/>
      <c r="F78" s="10"/>
      <c r="G78" s="10"/>
      <c r="H78" s="35">
        <f>RASHODI!J30</f>
        <v>343250.63</v>
      </c>
      <c r="I78" s="35">
        <f>RASHODI!K30</f>
        <v>45557.187603689694</v>
      </c>
      <c r="J78" s="35">
        <f>RASHODI!L30</f>
        <v>45557.19</v>
      </c>
      <c r="K78" s="35">
        <f>RASHODI!M30</f>
        <v>45557.19</v>
      </c>
    </row>
    <row r="79" spans="1:11" x14ac:dyDescent="0.2">
      <c r="A79" s="9">
        <v>53</v>
      </c>
      <c r="B79" s="10" t="s">
        <v>212</v>
      </c>
      <c r="C79" s="10"/>
      <c r="D79" s="10"/>
      <c r="E79" s="10"/>
      <c r="F79" s="10"/>
      <c r="G79" s="10"/>
      <c r="H79" s="35">
        <f>RASHODI!J192+RASHODI!J245+RASHODI!J304</f>
        <v>84749</v>
      </c>
      <c r="I79" s="35">
        <f>RASHODI!K192+RASHODI!K245+RASHODI!K304</f>
        <v>11248.122823014135</v>
      </c>
      <c r="J79" s="35">
        <f>RASHODI!L192+RASHODI!L245+RASHODI!L304</f>
        <v>11248.12</v>
      </c>
      <c r="K79" s="35">
        <f>RASHODI!M192+RASHODI!M245+RASHODI!M304</f>
        <v>11248.12</v>
      </c>
    </row>
    <row r="80" spans="1:11" x14ac:dyDescent="0.2">
      <c r="A80" s="9">
        <v>55</v>
      </c>
      <c r="B80" s="10" t="s">
        <v>213</v>
      </c>
      <c r="C80" s="10"/>
      <c r="D80" s="10"/>
      <c r="E80" s="10"/>
      <c r="F80" s="10"/>
      <c r="G80" s="10"/>
      <c r="H80" s="35">
        <f>RASHODI!J257</f>
        <v>15000</v>
      </c>
      <c r="I80" s="35">
        <f>RASHODI!K257</f>
        <v>1990.84</v>
      </c>
      <c r="J80" s="35">
        <f>RASHODI!L257</f>
        <v>1990.84</v>
      </c>
      <c r="K80" s="35">
        <f>RASHODI!M257</f>
        <v>1990.84</v>
      </c>
    </row>
    <row r="81" spans="1:13" ht="12.75" x14ac:dyDescent="0.2">
      <c r="H81" s="108"/>
      <c r="I81" s="108"/>
      <c r="J81" s="108"/>
      <c r="K81" s="108"/>
    </row>
    <row r="82" spans="1:13" s="2" customFormat="1" ht="15" x14ac:dyDescent="0.25">
      <c r="A82" s="124">
        <v>4</v>
      </c>
      <c r="B82" s="121" t="s">
        <v>13</v>
      </c>
      <c r="H82" s="8">
        <f>H84</f>
        <v>376485.03628500004</v>
      </c>
      <c r="I82" s="8">
        <f>I84</f>
        <v>49968.154593536397</v>
      </c>
      <c r="J82" s="8">
        <f t="shared" ref="J82:K82" si="15">J84</f>
        <v>9547.16</v>
      </c>
      <c r="K82" s="8">
        <f t="shared" si="15"/>
        <v>9547.16</v>
      </c>
      <c r="M82" s="111"/>
    </row>
    <row r="83" spans="1:13" s="4" customFormat="1" x14ac:dyDescent="0.2">
      <c r="H83" s="6"/>
      <c r="I83" s="6"/>
      <c r="J83" s="6"/>
      <c r="K83" s="6"/>
      <c r="M83" s="112"/>
    </row>
    <row r="84" spans="1:13" s="4" customFormat="1" ht="15" x14ac:dyDescent="0.25">
      <c r="A84" s="18">
        <v>42</v>
      </c>
      <c r="B84" s="19" t="s">
        <v>36</v>
      </c>
      <c r="C84" s="19"/>
      <c r="D84" s="19"/>
      <c r="E84" s="19"/>
      <c r="F84" s="19"/>
      <c r="G84" s="19"/>
      <c r="H84" s="20">
        <f>SUM(H85:H89)</f>
        <v>376485.03628500004</v>
      </c>
      <c r="I84" s="20">
        <f>SUM(I85:I89)</f>
        <v>49968.154593536397</v>
      </c>
      <c r="J84" s="20">
        <f t="shared" ref="J84:K84" si="16">SUM(J85:J89)</f>
        <v>9547.16</v>
      </c>
      <c r="K84" s="20">
        <f t="shared" si="16"/>
        <v>9547.16</v>
      </c>
      <c r="M84" s="112"/>
    </row>
    <row r="85" spans="1:13" s="4" customFormat="1" x14ac:dyDescent="0.2">
      <c r="A85" s="9">
        <v>11</v>
      </c>
      <c r="B85" s="10" t="s">
        <v>170</v>
      </c>
      <c r="C85" s="10"/>
      <c r="D85" s="10"/>
      <c r="E85" s="10"/>
      <c r="F85" s="10"/>
      <c r="G85" s="10"/>
      <c r="H85" s="35">
        <f>RASHODI!J286</f>
        <v>3500.0012849999998</v>
      </c>
      <c r="I85" s="35">
        <f>RASHODI!K286</f>
        <v>464.53</v>
      </c>
      <c r="J85" s="35">
        <f>RASHODI!L286</f>
        <v>464.53</v>
      </c>
      <c r="K85" s="35">
        <f>RASHODI!M286</f>
        <v>464.53</v>
      </c>
      <c r="M85" s="112"/>
    </row>
    <row r="86" spans="1:13" s="4" customFormat="1" x14ac:dyDescent="0.2">
      <c r="A86" s="9">
        <v>32</v>
      </c>
      <c r="B86" s="10" t="s">
        <v>216</v>
      </c>
      <c r="C86" s="10"/>
      <c r="D86" s="10"/>
      <c r="E86" s="10"/>
      <c r="F86" s="10"/>
      <c r="G86" s="10"/>
      <c r="H86" s="35">
        <f>RASHODI!J335</f>
        <v>5500.1850000000004</v>
      </c>
      <c r="I86" s="35">
        <f>RASHODI!K335</f>
        <v>730</v>
      </c>
      <c r="J86" s="35">
        <f>RASHODI!L335</f>
        <v>730</v>
      </c>
      <c r="K86" s="35">
        <f>RASHODI!M335</f>
        <v>730</v>
      </c>
      <c r="M86" s="112"/>
    </row>
    <row r="87" spans="1:13" s="4" customFormat="1" x14ac:dyDescent="0.2">
      <c r="A87" s="9">
        <v>47</v>
      </c>
      <c r="B87" s="10" t="s">
        <v>215</v>
      </c>
      <c r="C87" s="10"/>
      <c r="D87" s="10"/>
      <c r="E87" s="10"/>
      <c r="F87" s="10"/>
      <c r="G87" s="10"/>
      <c r="H87" s="35">
        <f>RASHODI!J112+RASHODI!J128+RASHODI!J159+RASHODI!J187</f>
        <v>324141.7</v>
      </c>
      <c r="I87" s="35">
        <f>RASHODI!K112+RASHODI!K128+RASHODI!K159+RASHODI!K187</f>
        <v>43021</v>
      </c>
      <c r="J87" s="35">
        <f>RASHODI!L112+RASHODI!L128+RASHODI!L159+RASHODI!L187</f>
        <v>2600</v>
      </c>
      <c r="K87" s="35">
        <f>RASHODI!M112+RASHODI!M128+RASHODI!M159+RASHODI!M187</f>
        <v>2600</v>
      </c>
      <c r="M87" s="112"/>
    </row>
    <row r="88" spans="1:13" s="4" customFormat="1" x14ac:dyDescent="0.2">
      <c r="A88" s="9">
        <v>53</v>
      </c>
      <c r="B88" s="10" t="s">
        <v>212</v>
      </c>
      <c r="C88" s="10"/>
      <c r="D88" s="10"/>
      <c r="E88" s="10"/>
      <c r="F88" s="10"/>
      <c r="G88" s="10"/>
      <c r="H88" s="35">
        <f>RASHODI!J195+RASHODI!J346</f>
        <v>23343.15</v>
      </c>
      <c r="I88" s="35">
        <f>RASHODI!K195+RASHODI!K346</f>
        <v>3098.1684252438781</v>
      </c>
      <c r="J88" s="35">
        <f>RASHODI!L195+RASHODI!L346</f>
        <v>3098.17</v>
      </c>
      <c r="K88" s="35">
        <f>RASHODI!M195+RASHODI!M346</f>
        <v>3098.17</v>
      </c>
      <c r="M88" s="112"/>
    </row>
    <row r="89" spans="1:13" s="4" customFormat="1" x14ac:dyDescent="0.2">
      <c r="A89" s="9">
        <v>55</v>
      </c>
      <c r="B89" s="10" t="s">
        <v>213</v>
      </c>
      <c r="C89" s="10"/>
      <c r="D89" s="10"/>
      <c r="E89" s="10"/>
      <c r="F89" s="10"/>
      <c r="G89" s="10"/>
      <c r="H89" s="35">
        <f>RASHODI!J351</f>
        <v>20000</v>
      </c>
      <c r="I89" s="35">
        <f>RASHODI!K351</f>
        <v>2654.4561682925209</v>
      </c>
      <c r="J89" s="35">
        <f>RASHODI!L351</f>
        <v>2654.46</v>
      </c>
      <c r="K89" s="35">
        <f>RASHODI!M351</f>
        <v>2654.46</v>
      </c>
      <c r="M89" s="112"/>
    </row>
    <row r="90" spans="1:13" s="4" customFormat="1" x14ac:dyDescent="0.2">
      <c r="H90" s="6"/>
      <c r="I90" s="6"/>
      <c r="M90" s="112"/>
    </row>
    <row r="91" spans="1:13" s="4" customFormat="1" ht="15" x14ac:dyDescent="0.25">
      <c r="A91" s="2" t="s">
        <v>220</v>
      </c>
      <c r="B91" s="2"/>
      <c r="C91" s="2"/>
      <c r="D91" s="2"/>
      <c r="E91" s="2"/>
      <c r="F91" s="2"/>
      <c r="G91" s="2"/>
      <c r="H91" s="8">
        <f>H12</f>
        <v>10458008.151039999</v>
      </c>
      <c r="I91" s="8">
        <f>I12</f>
        <v>1388016.1903391068</v>
      </c>
      <c r="J91" s="8">
        <f t="shared" ref="J91:K91" si="17">J12</f>
        <v>1362459.65</v>
      </c>
      <c r="K91" s="8">
        <f t="shared" si="17"/>
        <v>1362459.65</v>
      </c>
      <c r="M91" s="112"/>
    </row>
    <row r="92" spans="1:13" s="4" customFormat="1" ht="15" x14ac:dyDescent="0.25">
      <c r="A92" s="2"/>
      <c r="B92" s="2"/>
      <c r="C92" s="2"/>
      <c r="D92" s="2"/>
      <c r="E92" s="2"/>
      <c r="F92" s="2"/>
      <c r="G92" s="2"/>
      <c r="H92" s="8"/>
      <c r="I92" s="8"/>
      <c r="J92" s="8"/>
      <c r="K92" s="8"/>
      <c r="M92" s="112"/>
    </row>
    <row r="93" spans="1:13" s="4" customFormat="1" ht="15" x14ac:dyDescent="0.25">
      <c r="A93" s="2" t="s">
        <v>221</v>
      </c>
      <c r="B93" s="2"/>
      <c r="C93" s="2"/>
      <c r="D93" s="2"/>
      <c r="E93" s="2"/>
      <c r="F93" s="2"/>
      <c r="G93" s="2"/>
      <c r="H93" s="8">
        <f>H51+H82</f>
        <v>10759320.31604</v>
      </c>
      <c r="I93" s="8">
        <f>I51+I82</f>
        <v>1428007.1903391066</v>
      </c>
      <c r="J93" s="8">
        <f t="shared" ref="J93:K93" si="18">J51+J82</f>
        <v>1362029.65</v>
      </c>
      <c r="K93" s="8">
        <f t="shared" si="18"/>
        <v>1362029.65</v>
      </c>
      <c r="M93" s="112"/>
    </row>
    <row r="94" spans="1:13" s="4" customFormat="1" x14ac:dyDescent="0.2">
      <c r="I94" s="6"/>
      <c r="M94" s="112"/>
    </row>
    <row r="95" spans="1:13" s="4" customFormat="1" x14ac:dyDescent="0.2">
      <c r="I95" s="6"/>
      <c r="M95" s="112"/>
    </row>
    <row r="96" spans="1:13" s="4" customFormat="1" x14ac:dyDescent="0.2">
      <c r="M96" s="112"/>
    </row>
    <row r="97" spans="13:13" s="4" customFormat="1" x14ac:dyDescent="0.2">
      <c r="M97" s="112"/>
    </row>
    <row r="98" spans="13:13" s="4" customFormat="1" x14ac:dyDescent="0.2">
      <c r="M98" s="112"/>
    </row>
    <row r="99" spans="13:13" s="4" customFormat="1" x14ac:dyDescent="0.2">
      <c r="M99" s="112"/>
    </row>
    <row r="100" spans="13:13" s="4" customFormat="1" x14ac:dyDescent="0.2">
      <c r="M100" s="112"/>
    </row>
    <row r="101" spans="13:13" s="4" customFormat="1" x14ac:dyDescent="0.2">
      <c r="M101" s="112"/>
    </row>
    <row r="102" spans="13:13" s="4" customFormat="1" x14ac:dyDescent="0.2">
      <c r="M102" s="112"/>
    </row>
    <row r="103" spans="13:13" s="4" customFormat="1" x14ac:dyDescent="0.2">
      <c r="M103" s="112"/>
    </row>
    <row r="104" spans="13:13" s="4" customFormat="1" x14ac:dyDescent="0.2">
      <c r="M104" s="112"/>
    </row>
    <row r="105" spans="13:13" s="4" customFormat="1" x14ac:dyDescent="0.2">
      <c r="M105" s="112"/>
    </row>
    <row r="106" spans="13:13" s="4" customFormat="1" x14ac:dyDescent="0.2">
      <c r="M106" s="112"/>
    </row>
    <row r="107" spans="13:13" s="4" customFormat="1" x14ac:dyDescent="0.2">
      <c r="M107" s="112"/>
    </row>
    <row r="108" spans="13:13" s="4" customFormat="1" x14ac:dyDescent="0.2">
      <c r="M108" s="112"/>
    </row>
    <row r="109" spans="13:13" s="4" customFormat="1" x14ac:dyDescent="0.2">
      <c r="M109" s="112"/>
    </row>
    <row r="110" spans="13:13" s="4" customFormat="1" x14ac:dyDescent="0.2">
      <c r="M110" s="112"/>
    </row>
    <row r="111" spans="13:13" s="4" customFormat="1" x14ac:dyDescent="0.2">
      <c r="M111" s="112"/>
    </row>
    <row r="112" spans="13:13" s="4" customFormat="1" x14ac:dyDescent="0.2">
      <c r="M112" s="112"/>
    </row>
    <row r="113" spans="13:13" s="4" customFormat="1" x14ac:dyDescent="0.2">
      <c r="M113" s="112"/>
    </row>
    <row r="114" spans="13:13" s="4" customFormat="1" x14ac:dyDescent="0.2">
      <c r="M114" s="112"/>
    </row>
    <row r="115" spans="13:13" s="4" customFormat="1" x14ac:dyDescent="0.2">
      <c r="M115" s="112"/>
    </row>
    <row r="116" spans="13:13" s="4" customFormat="1" x14ac:dyDescent="0.2">
      <c r="M116" s="112"/>
    </row>
    <row r="117" spans="13:13" s="4" customFormat="1" x14ac:dyDescent="0.2">
      <c r="M117" s="112"/>
    </row>
    <row r="118" spans="13:13" s="4" customFormat="1" x14ac:dyDescent="0.2">
      <c r="M118" s="112"/>
    </row>
    <row r="119" spans="13:13" s="4" customFormat="1" x14ac:dyDescent="0.2">
      <c r="M119" s="112"/>
    </row>
    <row r="120" spans="13:13" s="4" customFormat="1" x14ac:dyDescent="0.2">
      <c r="M120" s="112"/>
    </row>
    <row r="121" spans="13:13" s="4" customFormat="1" x14ac:dyDescent="0.2">
      <c r="M121" s="112"/>
    </row>
    <row r="122" spans="13:13" s="4" customFormat="1" x14ac:dyDescent="0.2">
      <c r="M122" s="112"/>
    </row>
    <row r="123" spans="13:13" s="4" customFormat="1" x14ac:dyDescent="0.2">
      <c r="M123" s="112"/>
    </row>
    <row r="124" spans="13:13" s="4" customFormat="1" x14ac:dyDescent="0.2">
      <c r="M124" s="112"/>
    </row>
    <row r="125" spans="13:13" s="4" customFormat="1" x14ac:dyDescent="0.2">
      <c r="M125" s="112"/>
    </row>
    <row r="126" spans="13:13" s="4" customFormat="1" x14ac:dyDescent="0.2">
      <c r="M126" s="112"/>
    </row>
    <row r="127" spans="13:13" s="4" customFormat="1" x14ac:dyDescent="0.2">
      <c r="M127" s="112"/>
    </row>
    <row r="128" spans="13:13" s="4" customFormat="1" x14ac:dyDescent="0.2">
      <c r="M128" s="112"/>
    </row>
    <row r="129" spans="13:13" s="4" customFormat="1" x14ac:dyDescent="0.2">
      <c r="M129" s="112"/>
    </row>
    <row r="130" spans="13:13" s="4" customFormat="1" x14ac:dyDescent="0.2">
      <c r="M130" s="112"/>
    </row>
    <row r="131" spans="13:13" s="4" customFormat="1" x14ac:dyDescent="0.2">
      <c r="M131" s="112"/>
    </row>
    <row r="132" spans="13:13" s="4" customFormat="1" x14ac:dyDescent="0.2">
      <c r="M132" s="112"/>
    </row>
    <row r="133" spans="13:13" s="4" customFormat="1" x14ac:dyDescent="0.2">
      <c r="M133" s="112"/>
    </row>
    <row r="134" spans="13:13" s="4" customFormat="1" x14ac:dyDescent="0.2">
      <c r="M134" s="112"/>
    </row>
    <row r="135" spans="13:13" s="4" customFormat="1" x14ac:dyDescent="0.2">
      <c r="M135" s="112"/>
    </row>
    <row r="136" spans="13:13" s="4" customFormat="1" x14ac:dyDescent="0.2">
      <c r="M136" s="112"/>
    </row>
    <row r="137" spans="13:13" s="4" customFormat="1" x14ac:dyDescent="0.2">
      <c r="M137" s="112"/>
    </row>
    <row r="138" spans="13:13" s="4" customFormat="1" x14ac:dyDescent="0.2">
      <c r="M138" s="112"/>
    </row>
    <row r="139" spans="13:13" s="4" customFormat="1" x14ac:dyDescent="0.2">
      <c r="M139" s="112"/>
    </row>
    <row r="140" spans="13:13" s="4" customFormat="1" x14ac:dyDescent="0.2">
      <c r="M140" s="112"/>
    </row>
    <row r="141" spans="13:13" s="4" customFormat="1" x14ac:dyDescent="0.2">
      <c r="M141" s="112"/>
    </row>
    <row r="142" spans="13:13" s="4" customFormat="1" x14ac:dyDescent="0.2">
      <c r="M142" s="112"/>
    </row>
    <row r="143" spans="13:13" s="4" customFormat="1" x14ac:dyDescent="0.2">
      <c r="M143" s="112"/>
    </row>
    <row r="144" spans="13:13" s="4" customFormat="1" x14ac:dyDescent="0.2">
      <c r="M144" s="112"/>
    </row>
    <row r="145" spans="13:13" s="4" customFormat="1" x14ac:dyDescent="0.2">
      <c r="M145" s="112"/>
    </row>
    <row r="146" spans="13:13" s="4" customFormat="1" x14ac:dyDescent="0.2">
      <c r="M146" s="112"/>
    </row>
    <row r="147" spans="13:13" s="4" customFormat="1" x14ac:dyDescent="0.2">
      <c r="M147" s="112"/>
    </row>
    <row r="148" spans="13:13" s="4" customFormat="1" x14ac:dyDescent="0.2">
      <c r="M148" s="112"/>
    </row>
    <row r="149" spans="13:13" s="4" customFormat="1" x14ac:dyDescent="0.2">
      <c r="M149" s="112"/>
    </row>
    <row r="150" spans="13:13" s="4" customFormat="1" x14ac:dyDescent="0.2">
      <c r="M150" s="112"/>
    </row>
    <row r="151" spans="13:13" s="4" customFormat="1" x14ac:dyDescent="0.2">
      <c r="M151" s="112"/>
    </row>
    <row r="152" spans="13:13" s="4" customFormat="1" x14ac:dyDescent="0.2">
      <c r="M152" s="112"/>
    </row>
    <row r="153" spans="13:13" s="4" customFormat="1" x14ac:dyDescent="0.2">
      <c r="M153" s="112"/>
    </row>
    <row r="154" spans="13:13" s="4" customFormat="1" x14ac:dyDescent="0.2">
      <c r="M154" s="112"/>
    </row>
    <row r="155" spans="13:13" s="4" customFormat="1" x14ac:dyDescent="0.2">
      <c r="M155" s="112"/>
    </row>
    <row r="156" spans="13:13" s="4" customFormat="1" x14ac:dyDescent="0.2">
      <c r="M156" s="112"/>
    </row>
    <row r="157" spans="13:13" s="4" customFormat="1" x14ac:dyDescent="0.2">
      <c r="M157" s="112"/>
    </row>
    <row r="158" spans="13:13" s="4" customFormat="1" x14ac:dyDescent="0.2">
      <c r="M158" s="112"/>
    </row>
    <row r="159" spans="13:13" s="4" customFormat="1" x14ac:dyDescent="0.2">
      <c r="M159" s="112"/>
    </row>
    <row r="160" spans="13:13" s="4" customFormat="1" x14ac:dyDescent="0.2">
      <c r="M160" s="112"/>
    </row>
    <row r="161" spans="13:13" s="4" customFormat="1" x14ac:dyDescent="0.2">
      <c r="M161" s="112"/>
    </row>
    <row r="162" spans="13:13" s="4" customFormat="1" x14ac:dyDescent="0.2">
      <c r="M162" s="112"/>
    </row>
    <row r="163" spans="13:13" s="4" customFormat="1" x14ac:dyDescent="0.2">
      <c r="M163" s="112"/>
    </row>
    <row r="164" spans="13:13" s="4" customFormat="1" x14ac:dyDescent="0.2">
      <c r="M164" s="112"/>
    </row>
    <row r="165" spans="13:13" s="4" customFormat="1" x14ac:dyDescent="0.2">
      <c r="M165" s="112"/>
    </row>
    <row r="166" spans="13:13" s="4" customFormat="1" x14ac:dyDescent="0.2">
      <c r="M166" s="112"/>
    </row>
    <row r="167" spans="13:13" s="4" customFormat="1" x14ac:dyDescent="0.2">
      <c r="M167" s="112"/>
    </row>
    <row r="168" spans="13:13" s="4" customFormat="1" x14ac:dyDescent="0.2">
      <c r="M168" s="112"/>
    </row>
    <row r="169" spans="13:13" s="4" customFormat="1" x14ac:dyDescent="0.2">
      <c r="M169" s="112"/>
    </row>
    <row r="170" spans="13:13" s="4" customFormat="1" x14ac:dyDescent="0.2">
      <c r="M170" s="112"/>
    </row>
    <row r="171" spans="13:13" s="4" customFormat="1" x14ac:dyDescent="0.2">
      <c r="M171" s="112"/>
    </row>
    <row r="172" spans="13:13" s="4" customFormat="1" x14ac:dyDescent="0.2">
      <c r="M172" s="112"/>
    </row>
    <row r="173" spans="13:13" s="4" customFormat="1" x14ac:dyDescent="0.2">
      <c r="M173" s="112"/>
    </row>
    <row r="174" spans="13:13" s="4" customFormat="1" x14ac:dyDescent="0.2">
      <c r="M174" s="112"/>
    </row>
    <row r="175" spans="13:13" s="4" customFormat="1" x14ac:dyDescent="0.2">
      <c r="M175" s="112"/>
    </row>
    <row r="176" spans="13:13" s="4" customFormat="1" x14ac:dyDescent="0.2">
      <c r="M176" s="112"/>
    </row>
    <row r="177" spans="13:13" s="4" customFormat="1" x14ac:dyDescent="0.2">
      <c r="M177" s="112"/>
    </row>
    <row r="178" spans="13:13" s="4" customFormat="1" x14ac:dyDescent="0.2">
      <c r="M178" s="112"/>
    </row>
    <row r="179" spans="13:13" s="4" customFormat="1" x14ac:dyDescent="0.2">
      <c r="M179" s="112"/>
    </row>
    <row r="180" spans="13:13" s="4" customFormat="1" x14ac:dyDescent="0.2">
      <c r="M180" s="112"/>
    </row>
    <row r="181" spans="13:13" s="4" customFormat="1" x14ac:dyDescent="0.2">
      <c r="M181" s="112"/>
    </row>
  </sheetData>
  <mergeCells count="6">
    <mergeCell ref="A7:B7"/>
    <mergeCell ref="A4:L4"/>
    <mergeCell ref="A6:K6"/>
    <mergeCell ref="A1:L1"/>
    <mergeCell ref="A2:L2"/>
    <mergeCell ref="A5:L5"/>
  </mergeCells>
  <phoneticPr fontId="6" type="noConversion"/>
  <pageMargins left="0.74803149606299213" right="0.74803149606299213" top="0.31496062992125984" bottom="0.23622047244094491" header="0.19685039370078741" footer="0.15748031496062992"/>
  <pageSetup paperSize="9" scale="59" fitToHeight="2" orientation="portrait" r:id="rId1"/>
  <headerFooter alignWithMargins="0">
    <oddFooter>&amp;CStranica &amp;P+1 od 13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45"/>
  <sheetViews>
    <sheetView tabSelected="1" zoomScaleNormal="100" workbookViewId="0">
      <selection activeCell="K434" sqref="K434"/>
    </sheetView>
  </sheetViews>
  <sheetFormatPr defaultColWidth="9.140625" defaultRowHeight="14.25" x14ac:dyDescent="0.2"/>
  <cols>
    <col min="1" max="1" width="10.7109375" style="51" customWidth="1"/>
    <col min="2" max="2" width="9.28515625" style="64" bestFit="1" customWidth="1"/>
    <col min="3" max="3" width="53.140625" style="51" customWidth="1"/>
    <col min="4" max="9" width="17.85546875" style="4" hidden="1" customWidth="1"/>
    <col min="10" max="11" width="17.85546875" style="4" customWidth="1"/>
    <col min="12" max="13" width="17.5703125" style="51" customWidth="1"/>
    <col min="14" max="14" width="9.140625" style="51"/>
    <col min="15" max="15" width="17.85546875" style="139" bestFit="1" customWidth="1"/>
    <col min="16" max="16" width="11.28515625" style="51" bestFit="1" customWidth="1"/>
    <col min="17" max="17" width="9.140625" style="51"/>
    <col min="18" max="18" width="11.28515625" style="51" bestFit="1" customWidth="1"/>
    <col min="19" max="19" width="10.85546875" style="51" bestFit="1" customWidth="1"/>
    <col min="20" max="16384" width="9.140625" style="51"/>
  </cols>
  <sheetData>
    <row r="1" spans="1:16" s="53" customFormat="1" ht="20.25" x14ac:dyDescent="0.3">
      <c r="B1" s="142" t="s">
        <v>147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O1" s="138"/>
    </row>
    <row r="2" spans="1:16" s="53" customFormat="1" ht="20.25" x14ac:dyDescent="0.3">
      <c r="B2" s="142" t="s">
        <v>156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O2" s="138"/>
    </row>
    <row r="3" spans="1:16" s="53" customFormat="1" ht="20.25" x14ac:dyDescent="0.3">
      <c r="A3" s="106"/>
      <c r="B3" s="117"/>
      <c r="C3" s="106"/>
      <c r="D3" s="106"/>
      <c r="E3" s="106"/>
      <c r="F3" s="106"/>
      <c r="G3" s="106"/>
      <c r="H3" s="106"/>
      <c r="I3" s="106"/>
      <c r="J3" s="136"/>
      <c r="K3" s="106"/>
      <c r="L3" s="106"/>
      <c r="M3" s="106"/>
      <c r="O3" s="138"/>
    </row>
    <row r="4" spans="1:16" s="53" customFormat="1" ht="20.25" x14ac:dyDescent="0.3">
      <c r="B4" s="142" t="s">
        <v>115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37"/>
      <c r="O4" s="138"/>
    </row>
    <row r="5" spans="1:16" s="53" customFormat="1" ht="20.25" x14ac:dyDescent="0.3">
      <c r="B5" s="142" t="s">
        <v>157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O5" s="138"/>
    </row>
    <row r="6" spans="1:16" s="53" customFormat="1" ht="20.25" x14ac:dyDescent="0.3">
      <c r="B6" s="123"/>
      <c r="C6" s="123"/>
      <c r="D6" s="123"/>
      <c r="E6" s="123"/>
      <c r="F6" s="123"/>
      <c r="G6" s="123"/>
      <c r="H6" s="123"/>
      <c r="I6" s="123"/>
      <c r="J6" s="136"/>
      <c r="K6" s="123"/>
      <c r="L6" s="123"/>
      <c r="M6" s="123"/>
      <c r="O6" s="138"/>
    </row>
    <row r="7" spans="1:16" s="53" customFormat="1" ht="20.25" x14ac:dyDescent="0.3">
      <c r="A7" s="49"/>
      <c r="B7" s="117"/>
      <c r="C7" s="49"/>
      <c r="D7" s="89"/>
      <c r="E7" s="91"/>
      <c r="F7" s="104"/>
      <c r="G7" s="105"/>
      <c r="H7" s="105"/>
      <c r="I7" s="105"/>
      <c r="J7" s="135"/>
      <c r="K7" s="105"/>
      <c r="L7" s="99"/>
      <c r="M7" s="49"/>
      <c r="O7" s="138"/>
    </row>
    <row r="8" spans="1:16" s="53" customFormat="1" ht="20.25" x14ac:dyDescent="0.3">
      <c r="A8" s="123"/>
      <c r="B8" s="117"/>
      <c r="C8" s="123"/>
      <c r="D8" s="122"/>
      <c r="E8" s="122"/>
      <c r="F8" s="122"/>
      <c r="G8" s="122"/>
      <c r="H8" s="122"/>
      <c r="I8" s="122"/>
      <c r="J8" s="135"/>
      <c r="K8" s="122"/>
      <c r="L8" s="99"/>
      <c r="M8" s="123"/>
      <c r="O8" s="138"/>
    </row>
    <row r="9" spans="1:16" s="53" customFormat="1" ht="15" x14ac:dyDescent="0.25">
      <c r="B9" s="118"/>
      <c r="D9" s="30" t="s">
        <v>128</v>
      </c>
      <c r="E9" s="30" t="s">
        <v>128</v>
      </c>
      <c r="F9" s="30" t="s">
        <v>128</v>
      </c>
      <c r="G9" s="30" t="s">
        <v>128</v>
      </c>
      <c r="H9" s="30" t="s">
        <v>141</v>
      </c>
      <c r="I9" s="30" t="s">
        <v>141</v>
      </c>
      <c r="J9" s="30" t="s">
        <v>150</v>
      </c>
      <c r="K9" s="30" t="s">
        <v>150</v>
      </c>
      <c r="L9" s="90" t="s">
        <v>73</v>
      </c>
      <c r="M9" s="90" t="s">
        <v>73</v>
      </c>
      <c r="O9" s="138"/>
    </row>
    <row r="10" spans="1:16" s="53" customFormat="1" ht="15" x14ac:dyDescent="0.25">
      <c r="A10" s="56"/>
      <c r="B10" s="56" t="s">
        <v>160</v>
      </c>
      <c r="C10" s="56" t="s">
        <v>4</v>
      </c>
      <c r="D10" s="30"/>
      <c r="E10" s="30" t="s">
        <v>133</v>
      </c>
      <c r="F10" s="30" t="s">
        <v>153</v>
      </c>
      <c r="G10" s="30" t="s">
        <v>153</v>
      </c>
      <c r="H10" s="30" t="s">
        <v>133</v>
      </c>
      <c r="I10" s="30" t="s">
        <v>133</v>
      </c>
      <c r="L10" s="50" t="s">
        <v>142</v>
      </c>
      <c r="M10" s="50" t="s">
        <v>149</v>
      </c>
      <c r="O10" s="138"/>
    </row>
    <row r="11" spans="1:16" ht="15" customHeight="1" x14ac:dyDescent="0.2">
      <c r="D11" s="6"/>
      <c r="E11" s="6"/>
      <c r="F11" s="107" t="s">
        <v>151</v>
      </c>
      <c r="G11" s="30" t="s">
        <v>152</v>
      </c>
      <c r="H11" s="107" t="s">
        <v>151</v>
      </c>
      <c r="I11" s="30" t="s">
        <v>152</v>
      </c>
      <c r="J11" s="30" t="s">
        <v>151</v>
      </c>
      <c r="K11" s="30" t="s">
        <v>152</v>
      </c>
      <c r="L11" s="30" t="s">
        <v>152</v>
      </c>
      <c r="M11" s="30" t="s">
        <v>152</v>
      </c>
    </row>
    <row r="12" spans="1:16" ht="8.25" customHeight="1" x14ac:dyDescent="0.2">
      <c r="D12" s="6"/>
      <c r="E12" s="6"/>
      <c r="F12" s="6"/>
      <c r="G12" s="6"/>
      <c r="H12" s="6"/>
      <c r="I12" s="6"/>
      <c r="J12" s="6"/>
      <c r="K12" s="6"/>
    </row>
    <row r="13" spans="1:16" ht="15" x14ac:dyDescent="0.25">
      <c r="B13" s="120">
        <v>2101</v>
      </c>
      <c r="C13" s="53" t="s">
        <v>161</v>
      </c>
      <c r="D13" s="6"/>
      <c r="E13" s="6"/>
      <c r="F13" s="51"/>
      <c r="G13" s="51"/>
      <c r="H13" s="51"/>
      <c r="I13" s="51"/>
      <c r="J13" s="51"/>
      <c r="K13" s="51"/>
    </row>
    <row r="14" spans="1:16" x14ac:dyDescent="0.2">
      <c r="B14" s="51" t="s">
        <v>50</v>
      </c>
      <c r="C14" s="51" t="s">
        <v>164</v>
      </c>
      <c r="D14" s="6"/>
      <c r="E14" s="6"/>
      <c r="F14" s="51"/>
      <c r="G14" s="51"/>
      <c r="H14" s="6"/>
      <c r="I14" s="6"/>
      <c r="J14" s="6"/>
      <c r="K14" s="6"/>
    </row>
    <row r="15" spans="1:16" x14ac:dyDescent="0.2">
      <c r="B15" s="64">
        <v>48005</v>
      </c>
      <c r="C15" s="51" t="s">
        <v>163</v>
      </c>
      <c r="D15" s="6"/>
      <c r="E15" s="6"/>
      <c r="F15" s="6"/>
      <c r="G15" s="6"/>
      <c r="H15" s="6"/>
      <c r="I15" s="6"/>
      <c r="J15" s="6"/>
      <c r="K15" s="6"/>
    </row>
    <row r="16" spans="1:16" ht="15" x14ac:dyDescent="0.25">
      <c r="B16" s="58">
        <v>3</v>
      </c>
      <c r="C16" s="59" t="s">
        <v>5</v>
      </c>
      <c r="D16" s="20">
        <f t="shared" ref="D16:L16" si="0">D17+D22</f>
        <v>245064</v>
      </c>
      <c r="E16" s="20">
        <f t="shared" si="0"/>
        <v>237048</v>
      </c>
      <c r="F16" s="20">
        <f t="shared" si="0"/>
        <v>237048.02</v>
      </c>
      <c r="G16" s="20">
        <f t="shared" si="0"/>
        <v>31462</v>
      </c>
      <c r="H16" s="20">
        <f t="shared" si="0"/>
        <v>237048</v>
      </c>
      <c r="I16" s="20">
        <f t="shared" si="0"/>
        <v>31462</v>
      </c>
      <c r="J16" s="20">
        <f t="shared" ref="J16" si="1">J17+J22</f>
        <v>237050.43900000001</v>
      </c>
      <c r="K16" s="20">
        <f t="shared" si="0"/>
        <v>31462</v>
      </c>
      <c r="L16" s="129">
        <f t="shared" si="0"/>
        <v>31462</v>
      </c>
      <c r="M16" s="129">
        <f>L16</f>
        <v>31462</v>
      </c>
      <c r="P16" s="140"/>
    </row>
    <row r="17" spans="2:16" ht="15" x14ac:dyDescent="0.25">
      <c r="B17" s="60">
        <v>32</v>
      </c>
      <c r="C17" s="61" t="s">
        <v>9</v>
      </c>
      <c r="D17" s="85">
        <f t="shared" ref="D17:K17" si="2">SUM(D18:D21)</f>
        <v>239064</v>
      </c>
      <c r="E17" s="85">
        <f t="shared" si="2"/>
        <v>231048</v>
      </c>
      <c r="F17" s="85">
        <f t="shared" si="2"/>
        <v>231048.02</v>
      </c>
      <c r="G17" s="85">
        <f t="shared" si="2"/>
        <v>30665.66</v>
      </c>
      <c r="H17" s="85">
        <f t="shared" si="2"/>
        <v>231048</v>
      </c>
      <c r="I17" s="85">
        <f t="shared" si="2"/>
        <v>30665.66</v>
      </c>
      <c r="J17" s="85">
        <f t="shared" ref="J17" si="3">SUM(J18:J21)</f>
        <v>231050.41527000003</v>
      </c>
      <c r="K17" s="85">
        <f t="shared" si="2"/>
        <v>30665.66</v>
      </c>
      <c r="L17" s="128">
        <v>30665.66</v>
      </c>
      <c r="M17" s="128">
        <f>L17</f>
        <v>30665.66</v>
      </c>
      <c r="P17" s="140"/>
    </row>
    <row r="18" spans="2:16" hidden="1" x14ac:dyDescent="0.2">
      <c r="B18" s="62">
        <v>321</v>
      </c>
      <c r="C18" s="63" t="s">
        <v>10</v>
      </c>
      <c r="D18" s="35">
        <v>29000</v>
      </c>
      <c r="E18" s="92">
        <v>18384</v>
      </c>
      <c r="F18" s="35">
        <v>16176.71</v>
      </c>
      <c r="G18" s="35">
        <v>2654.46</v>
      </c>
      <c r="H18" s="35">
        <v>20000</v>
      </c>
      <c r="I18" s="35">
        <v>2654.46</v>
      </c>
      <c r="J18" s="35">
        <f>K18*7.5345</f>
        <v>20000.028870000002</v>
      </c>
      <c r="K18" s="35">
        <v>2654.46</v>
      </c>
      <c r="L18" s="63"/>
      <c r="M18" s="63"/>
      <c r="P18" s="140"/>
    </row>
    <row r="19" spans="2:16" hidden="1" x14ac:dyDescent="0.2">
      <c r="B19" s="62">
        <v>322</v>
      </c>
      <c r="C19" s="63" t="s">
        <v>11</v>
      </c>
      <c r="D19" s="35">
        <v>101000</v>
      </c>
      <c r="E19" s="92">
        <v>105469</v>
      </c>
      <c r="F19" s="35">
        <v>102321.39</v>
      </c>
      <c r="G19" s="35">
        <v>12933.9</v>
      </c>
      <c r="H19" s="35">
        <v>97448</v>
      </c>
      <c r="I19" s="35">
        <v>12933.9</v>
      </c>
      <c r="J19" s="35">
        <f t="shared" ref="J19:J23" si="4">K19*7.5345</f>
        <v>97450.469550000009</v>
      </c>
      <c r="K19" s="35">
        <v>12933.9</v>
      </c>
      <c r="L19" s="63"/>
      <c r="M19" s="63"/>
      <c r="P19" s="140"/>
    </row>
    <row r="20" spans="2:16" hidden="1" x14ac:dyDescent="0.2">
      <c r="B20" s="62">
        <v>323</v>
      </c>
      <c r="C20" s="63" t="s">
        <v>12</v>
      </c>
      <c r="D20" s="35">
        <v>91964</v>
      </c>
      <c r="E20" s="92">
        <v>90095</v>
      </c>
      <c r="F20" s="35">
        <v>92868.02</v>
      </c>
      <c r="G20" s="35">
        <v>12409.57</v>
      </c>
      <c r="H20" s="35">
        <v>93500</v>
      </c>
      <c r="I20" s="35">
        <v>12409.57</v>
      </c>
      <c r="J20" s="35">
        <f t="shared" si="4"/>
        <v>93499.905165000004</v>
      </c>
      <c r="K20" s="35">
        <v>12409.57</v>
      </c>
      <c r="L20" s="63"/>
      <c r="M20" s="63"/>
      <c r="P20" s="140"/>
    </row>
    <row r="21" spans="2:16" hidden="1" x14ac:dyDescent="0.2">
      <c r="B21" s="62">
        <v>329</v>
      </c>
      <c r="C21" s="63" t="s">
        <v>51</v>
      </c>
      <c r="D21" s="35">
        <v>17100</v>
      </c>
      <c r="E21" s="35">
        <v>17100</v>
      </c>
      <c r="F21" s="35">
        <v>19681.900000000001</v>
      </c>
      <c r="G21" s="35">
        <v>2667.73</v>
      </c>
      <c r="H21" s="35">
        <v>20100</v>
      </c>
      <c r="I21" s="35">
        <v>2667.73</v>
      </c>
      <c r="J21" s="35">
        <f t="shared" si="4"/>
        <v>20100.011685000001</v>
      </c>
      <c r="K21" s="35">
        <v>2667.73</v>
      </c>
      <c r="L21" s="63"/>
      <c r="M21" s="63"/>
      <c r="P21" s="140"/>
    </row>
    <row r="22" spans="2:16" ht="15" x14ac:dyDescent="0.25">
      <c r="B22" s="60">
        <v>34</v>
      </c>
      <c r="C22" s="61" t="s">
        <v>52</v>
      </c>
      <c r="D22" s="85">
        <f t="shared" ref="D22:K22" si="5">D23</f>
        <v>6000</v>
      </c>
      <c r="E22" s="85">
        <f t="shared" si="5"/>
        <v>6000</v>
      </c>
      <c r="F22" s="85">
        <f t="shared" si="5"/>
        <v>6000</v>
      </c>
      <c r="G22" s="85">
        <f t="shared" si="5"/>
        <v>796.34</v>
      </c>
      <c r="H22" s="85">
        <f t="shared" si="5"/>
        <v>6000</v>
      </c>
      <c r="I22" s="85">
        <f t="shared" si="5"/>
        <v>796.34</v>
      </c>
      <c r="J22" s="85">
        <f t="shared" si="5"/>
        <v>6000.0237300000008</v>
      </c>
      <c r="K22" s="85">
        <f t="shared" si="5"/>
        <v>796.34</v>
      </c>
      <c r="L22" s="128">
        <v>796.34</v>
      </c>
      <c r="M22" s="128">
        <f>L22</f>
        <v>796.34</v>
      </c>
      <c r="P22" s="140"/>
    </row>
    <row r="23" spans="2:16" hidden="1" x14ac:dyDescent="0.2">
      <c r="B23" s="62">
        <v>343</v>
      </c>
      <c r="C23" s="63" t="s">
        <v>53</v>
      </c>
      <c r="D23" s="35">
        <v>6000</v>
      </c>
      <c r="E23" s="35">
        <v>6000</v>
      </c>
      <c r="F23" s="35">
        <v>6000</v>
      </c>
      <c r="G23" s="35">
        <v>796.34</v>
      </c>
      <c r="H23" s="35">
        <v>6000</v>
      </c>
      <c r="I23" s="35">
        <v>796.34</v>
      </c>
      <c r="J23" s="35">
        <f t="shared" si="4"/>
        <v>6000.0237300000008</v>
      </c>
      <c r="K23" s="35">
        <v>796.34</v>
      </c>
      <c r="P23" s="140"/>
    </row>
    <row r="24" spans="2:16" x14ac:dyDescent="0.2">
      <c r="B24" s="51" t="s">
        <v>47</v>
      </c>
      <c r="C24" s="51" t="s">
        <v>165</v>
      </c>
      <c r="D24" s="6"/>
      <c r="E24" s="6"/>
      <c r="F24" s="6"/>
      <c r="G24" s="6"/>
      <c r="H24" s="6"/>
      <c r="I24" s="6"/>
      <c r="J24" s="6"/>
      <c r="K24" s="6"/>
      <c r="P24" s="140"/>
    </row>
    <row r="25" spans="2:16" ht="15" x14ac:dyDescent="0.25">
      <c r="B25" s="64">
        <v>48005</v>
      </c>
      <c r="C25" s="51" t="s">
        <v>163</v>
      </c>
      <c r="D25" s="34"/>
      <c r="E25" s="34"/>
      <c r="F25" s="51"/>
      <c r="G25" s="51"/>
      <c r="H25" s="34"/>
      <c r="I25" s="34"/>
      <c r="J25" s="34"/>
      <c r="K25" s="34"/>
      <c r="L25" s="134"/>
      <c r="M25" s="134"/>
      <c r="P25" s="140"/>
    </row>
    <row r="26" spans="2:16" ht="15" x14ac:dyDescent="0.25">
      <c r="B26" s="58">
        <v>3</v>
      </c>
      <c r="C26" s="59" t="s">
        <v>5</v>
      </c>
      <c r="D26" s="20">
        <f t="shared" ref="D26:K26" si="6">D27+D30</f>
        <v>376890</v>
      </c>
      <c r="E26" s="20">
        <f t="shared" si="6"/>
        <v>312923.55</v>
      </c>
      <c r="F26" s="20">
        <f t="shared" si="6"/>
        <v>311330.74</v>
      </c>
      <c r="G26" s="20">
        <f t="shared" si="6"/>
        <v>48424</v>
      </c>
      <c r="H26" s="20">
        <f t="shared" si="6"/>
        <v>364850.46</v>
      </c>
      <c r="I26" s="20">
        <f t="shared" si="6"/>
        <v>48424</v>
      </c>
      <c r="J26" s="20">
        <f t="shared" ref="J26" si="7">J27+J30</f>
        <v>364850.63</v>
      </c>
      <c r="K26" s="20">
        <f t="shared" si="6"/>
        <v>48424.000265445618</v>
      </c>
      <c r="L26" s="129">
        <f>SUM(L27:L30)</f>
        <v>48424</v>
      </c>
      <c r="M26" s="129">
        <f>L26</f>
        <v>48424</v>
      </c>
      <c r="P26" s="140"/>
    </row>
    <row r="27" spans="2:16" ht="15" x14ac:dyDescent="0.25">
      <c r="B27" s="60">
        <v>32</v>
      </c>
      <c r="C27" s="61" t="s">
        <v>9</v>
      </c>
      <c r="D27" s="85">
        <f t="shared" ref="D27:K27" si="8">SUM(D28:D29)</f>
        <v>8500</v>
      </c>
      <c r="E27" s="85">
        <f t="shared" si="8"/>
        <v>10000</v>
      </c>
      <c r="F27" s="85">
        <f t="shared" si="8"/>
        <v>9500</v>
      </c>
      <c r="G27" s="85">
        <f t="shared" si="8"/>
        <v>2866.81</v>
      </c>
      <c r="H27" s="85">
        <f t="shared" si="8"/>
        <v>21600</v>
      </c>
      <c r="I27" s="85">
        <f t="shared" si="8"/>
        <v>2866.81</v>
      </c>
      <c r="J27" s="85">
        <f t="shared" ref="J27" si="9">SUM(J28:J29)</f>
        <v>21600</v>
      </c>
      <c r="K27" s="85">
        <f t="shared" si="8"/>
        <v>2866.8126617559228</v>
      </c>
      <c r="L27" s="128">
        <v>2866.81</v>
      </c>
      <c r="M27" s="128">
        <f>L27</f>
        <v>2866.81</v>
      </c>
      <c r="P27" s="140"/>
    </row>
    <row r="28" spans="2:16" hidden="1" x14ac:dyDescent="0.2">
      <c r="B28" s="62">
        <v>322</v>
      </c>
      <c r="C28" s="63" t="s">
        <v>11</v>
      </c>
      <c r="D28" s="35"/>
      <c r="E28" s="35"/>
      <c r="F28" s="35"/>
      <c r="G28" s="35"/>
      <c r="H28" s="35"/>
      <c r="I28" s="35"/>
      <c r="J28" s="35">
        <f t="shared" ref="J28" si="10">K28*7.5345</f>
        <v>0</v>
      </c>
      <c r="K28" s="35">
        <f t="shared" ref="K28" si="11">I28/7.5345</f>
        <v>0</v>
      </c>
      <c r="L28" s="130"/>
      <c r="M28" s="130"/>
      <c r="P28" s="140"/>
    </row>
    <row r="29" spans="2:16" hidden="1" x14ac:dyDescent="0.2">
      <c r="B29" s="62">
        <v>323</v>
      </c>
      <c r="C29" s="63" t="s">
        <v>12</v>
      </c>
      <c r="D29" s="35">
        <v>8500</v>
      </c>
      <c r="E29" s="92">
        <v>10000</v>
      </c>
      <c r="F29" s="35">
        <v>9500</v>
      </c>
      <c r="G29" s="35">
        <v>2866.81</v>
      </c>
      <c r="H29" s="35">
        <v>21600</v>
      </c>
      <c r="I29" s="35">
        <v>2866.81</v>
      </c>
      <c r="J29" s="35">
        <v>21600</v>
      </c>
      <c r="K29" s="35">
        <f>J29/7.5345</f>
        <v>2866.8126617559228</v>
      </c>
      <c r="L29" s="63"/>
      <c r="M29" s="63"/>
      <c r="P29" s="140"/>
    </row>
    <row r="30" spans="2:16" ht="15" x14ac:dyDescent="0.25">
      <c r="B30" s="60">
        <v>37</v>
      </c>
      <c r="C30" s="78" t="s">
        <v>123</v>
      </c>
      <c r="D30" s="85">
        <f t="shared" ref="D30:K30" si="12">D31</f>
        <v>368390</v>
      </c>
      <c r="E30" s="85">
        <f t="shared" si="12"/>
        <v>302923.55</v>
      </c>
      <c r="F30" s="85">
        <f t="shared" si="12"/>
        <v>301830.74</v>
      </c>
      <c r="G30" s="85">
        <f t="shared" si="12"/>
        <v>45557.19</v>
      </c>
      <c r="H30" s="85">
        <f t="shared" si="12"/>
        <v>343250.46</v>
      </c>
      <c r="I30" s="85">
        <f t="shared" si="12"/>
        <v>45557.19</v>
      </c>
      <c r="J30" s="85">
        <f t="shared" si="12"/>
        <v>343250.63</v>
      </c>
      <c r="K30" s="85">
        <f t="shared" si="12"/>
        <v>45557.187603689694</v>
      </c>
      <c r="L30" s="128">
        <v>45557.19</v>
      </c>
      <c r="M30" s="128">
        <f>L30</f>
        <v>45557.19</v>
      </c>
      <c r="P30" s="140"/>
    </row>
    <row r="31" spans="2:16" hidden="1" x14ac:dyDescent="0.2">
      <c r="B31" s="62">
        <v>372</v>
      </c>
      <c r="C31" s="63" t="s">
        <v>56</v>
      </c>
      <c r="D31" s="35">
        <v>368390</v>
      </c>
      <c r="E31" s="92">
        <v>302923.55</v>
      </c>
      <c r="F31" s="35">
        <v>301830.74</v>
      </c>
      <c r="G31" s="35">
        <v>45557.19</v>
      </c>
      <c r="H31" s="35">
        <v>343250.46</v>
      </c>
      <c r="I31" s="35">
        <v>45557.19</v>
      </c>
      <c r="J31" s="35">
        <v>343250.63</v>
      </c>
      <c r="K31" s="35">
        <f>J31/7.5345</f>
        <v>45557.187603689694</v>
      </c>
      <c r="P31" s="140"/>
    </row>
    <row r="32" spans="2:16" x14ac:dyDescent="0.2">
      <c r="B32" s="51" t="s">
        <v>94</v>
      </c>
      <c r="C32" s="80" t="s">
        <v>166</v>
      </c>
      <c r="D32" s="23"/>
      <c r="E32" s="23"/>
      <c r="F32" s="23"/>
      <c r="G32" s="23"/>
      <c r="H32" s="23"/>
      <c r="I32" s="23"/>
      <c r="J32" s="23"/>
      <c r="K32" s="23"/>
      <c r="P32" s="140"/>
    </row>
    <row r="33" spans="1:16" x14ac:dyDescent="0.2">
      <c r="B33" s="57">
        <v>32300</v>
      </c>
      <c r="C33" s="80" t="s">
        <v>167</v>
      </c>
      <c r="D33" s="23"/>
      <c r="E33" s="23"/>
      <c r="F33" s="51"/>
      <c r="G33" s="51"/>
      <c r="H33" s="23"/>
      <c r="I33" s="23"/>
      <c r="J33" s="23"/>
      <c r="K33" s="23"/>
      <c r="P33" s="140"/>
    </row>
    <row r="34" spans="1:16" ht="15" x14ac:dyDescent="0.25">
      <c r="B34" s="58">
        <v>3</v>
      </c>
      <c r="C34" s="59" t="s">
        <v>5</v>
      </c>
      <c r="D34" s="20">
        <f t="shared" ref="D34:K34" si="13">D35+D38+D44</f>
        <v>125000</v>
      </c>
      <c r="E34" s="20">
        <f t="shared" si="13"/>
        <v>85000</v>
      </c>
      <c r="F34" s="20">
        <f t="shared" si="13"/>
        <v>83239.350000000006</v>
      </c>
      <c r="G34" s="20">
        <f t="shared" si="13"/>
        <v>11047.760302608003</v>
      </c>
      <c r="H34" s="20">
        <f t="shared" si="13"/>
        <v>100000</v>
      </c>
      <c r="I34" s="20">
        <f t="shared" si="13"/>
        <v>13272.280841462605</v>
      </c>
      <c r="J34" s="20">
        <f t="shared" ref="J34" si="14">J35+J38+J44</f>
        <v>99982.823720000015</v>
      </c>
      <c r="K34" s="20">
        <f t="shared" si="13"/>
        <v>13270.000000000002</v>
      </c>
      <c r="L34" s="129">
        <f>SUM(L35:L44)</f>
        <v>13270.000000000002</v>
      </c>
      <c r="M34" s="129">
        <f>L34</f>
        <v>13270.000000000002</v>
      </c>
      <c r="P34" s="140"/>
    </row>
    <row r="35" spans="1:16" ht="15" x14ac:dyDescent="0.25">
      <c r="B35" s="77">
        <v>31</v>
      </c>
      <c r="C35" s="78" t="s">
        <v>6</v>
      </c>
      <c r="D35" s="83">
        <f t="shared" ref="D35:K35" si="15">SUM(D36:D37)</f>
        <v>2330</v>
      </c>
      <c r="E35" s="83">
        <f t="shared" si="15"/>
        <v>2330</v>
      </c>
      <c r="F35" s="83">
        <f t="shared" si="15"/>
        <v>424.41</v>
      </c>
      <c r="G35" s="83">
        <f t="shared" si="15"/>
        <v>56.328887119251441</v>
      </c>
      <c r="H35" s="83">
        <f t="shared" si="15"/>
        <v>1165</v>
      </c>
      <c r="I35" s="83">
        <f t="shared" si="15"/>
        <v>154.62207180303935</v>
      </c>
      <c r="J35" s="83">
        <f t="shared" ref="J35" si="16">SUM(J36:J37)</f>
        <v>1164.9843900000001</v>
      </c>
      <c r="K35" s="83">
        <f t="shared" si="15"/>
        <v>154.62</v>
      </c>
      <c r="L35" s="128">
        <v>154.62</v>
      </c>
      <c r="M35" s="128">
        <f>L35</f>
        <v>154.62</v>
      </c>
      <c r="P35" s="140"/>
    </row>
    <row r="36" spans="1:16" ht="15" hidden="1" x14ac:dyDescent="0.25">
      <c r="B36" s="75">
        <v>311</v>
      </c>
      <c r="C36" s="76" t="s">
        <v>7</v>
      </c>
      <c r="D36" s="13">
        <v>2000</v>
      </c>
      <c r="E36" s="13">
        <v>2000</v>
      </c>
      <c r="F36" s="13">
        <v>364.3</v>
      </c>
      <c r="G36" s="13">
        <f t="shared" ref="G36:G45" si="17">F36/7.5345</f>
        <v>48.35091910544827</v>
      </c>
      <c r="H36" s="13">
        <v>1000</v>
      </c>
      <c r="I36" s="13">
        <f>H36/7.5345</f>
        <v>132.72280841462606</v>
      </c>
      <c r="J36" s="35">
        <f t="shared" ref="J36:J37" si="18">K36*7.5345</f>
        <v>999.97883999999999</v>
      </c>
      <c r="K36" s="35">
        <v>132.72</v>
      </c>
      <c r="L36" s="128"/>
      <c r="M36" s="128"/>
      <c r="P36" s="140"/>
    </row>
    <row r="37" spans="1:16" ht="15" hidden="1" x14ac:dyDescent="0.25">
      <c r="B37" s="75">
        <v>313</v>
      </c>
      <c r="C37" s="76" t="s">
        <v>8</v>
      </c>
      <c r="D37" s="13">
        <v>330</v>
      </c>
      <c r="E37" s="13">
        <v>330</v>
      </c>
      <c r="F37" s="13">
        <v>60.11</v>
      </c>
      <c r="G37" s="13">
        <f t="shared" si="17"/>
        <v>7.9779680138031717</v>
      </c>
      <c r="H37" s="13">
        <v>165</v>
      </c>
      <c r="I37" s="13">
        <f>H37/7.5345</f>
        <v>21.899263388413299</v>
      </c>
      <c r="J37" s="35">
        <f t="shared" si="18"/>
        <v>165.00555</v>
      </c>
      <c r="K37" s="35">
        <v>21.9</v>
      </c>
      <c r="L37" s="128"/>
      <c r="M37" s="128"/>
      <c r="P37" s="140"/>
    </row>
    <row r="38" spans="1:16" ht="15" x14ac:dyDescent="0.25">
      <c r="B38" s="77">
        <v>32</v>
      </c>
      <c r="C38" s="78" t="s">
        <v>9</v>
      </c>
      <c r="D38" s="83">
        <f t="shared" ref="D38:K38" si="19">SUM(D39:D43)</f>
        <v>122570</v>
      </c>
      <c r="E38" s="83">
        <f t="shared" si="19"/>
        <v>82570</v>
      </c>
      <c r="F38" s="83">
        <f t="shared" si="19"/>
        <v>82806.19</v>
      </c>
      <c r="G38" s="83">
        <f t="shared" si="19"/>
        <v>10990.270090915124</v>
      </c>
      <c r="H38" s="83">
        <f t="shared" si="19"/>
        <v>98725</v>
      </c>
      <c r="I38" s="83">
        <f t="shared" si="19"/>
        <v>13103.059260733957</v>
      </c>
      <c r="J38" s="83">
        <f t="shared" ref="J38" si="20">SUM(J39:J43)</f>
        <v>98707.835630000016</v>
      </c>
      <c r="K38" s="83">
        <f t="shared" si="19"/>
        <v>13100.78</v>
      </c>
      <c r="L38" s="128">
        <v>13100.78</v>
      </c>
      <c r="M38" s="128">
        <f>L38</f>
        <v>13100.78</v>
      </c>
      <c r="P38" s="140"/>
    </row>
    <row r="39" spans="1:16" ht="15" hidden="1" x14ac:dyDescent="0.25">
      <c r="B39" s="75">
        <v>321</v>
      </c>
      <c r="C39" s="76" t="s">
        <v>10</v>
      </c>
      <c r="D39" s="13">
        <v>1670</v>
      </c>
      <c r="E39" s="13">
        <v>1670</v>
      </c>
      <c r="F39" s="13">
        <v>3083.32</v>
      </c>
      <c r="G39" s="13">
        <f t="shared" si="17"/>
        <v>409.22688964098478</v>
      </c>
      <c r="H39" s="13">
        <v>1600</v>
      </c>
      <c r="I39" s="13">
        <f>H39/7.5345</f>
        <v>212.35649346340168</v>
      </c>
      <c r="J39" s="35">
        <v>1600.03</v>
      </c>
      <c r="K39" s="35">
        <v>212.36</v>
      </c>
      <c r="L39" s="128"/>
      <c r="M39" s="128"/>
      <c r="P39" s="140"/>
    </row>
    <row r="40" spans="1:16" hidden="1" x14ac:dyDescent="0.2">
      <c r="A40" s="57"/>
      <c r="B40" s="75">
        <v>322</v>
      </c>
      <c r="C40" s="76" t="s">
        <v>11</v>
      </c>
      <c r="D40" s="13">
        <v>52500</v>
      </c>
      <c r="E40" s="13">
        <v>32500</v>
      </c>
      <c r="F40" s="13">
        <v>29858.19</v>
      </c>
      <c r="G40" s="13">
        <f t="shared" si="17"/>
        <v>3962.8628309775031</v>
      </c>
      <c r="H40" s="13">
        <v>45000</v>
      </c>
      <c r="I40" s="13">
        <f>H40/7.5345</f>
        <v>5972.5263786581718</v>
      </c>
      <c r="J40" s="35">
        <v>45000.03</v>
      </c>
      <c r="K40" s="35">
        <v>5972.53</v>
      </c>
      <c r="L40" s="63"/>
      <c r="M40" s="130"/>
      <c r="P40" s="140"/>
    </row>
    <row r="41" spans="1:16" hidden="1" x14ac:dyDescent="0.2">
      <c r="B41" s="75">
        <v>323</v>
      </c>
      <c r="C41" s="76" t="s">
        <v>12</v>
      </c>
      <c r="D41" s="13">
        <v>55000</v>
      </c>
      <c r="E41" s="13">
        <v>35000</v>
      </c>
      <c r="F41" s="13">
        <v>44250.04</v>
      </c>
      <c r="G41" s="13">
        <f t="shared" si="17"/>
        <v>5872.9895812595396</v>
      </c>
      <c r="H41" s="13">
        <v>45725</v>
      </c>
      <c r="I41" s="13">
        <f>H41/7.5345</f>
        <v>6068.7504147587761</v>
      </c>
      <c r="J41" s="35">
        <v>45707.82</v>
      </c>
      <c r="K41" s="35">
        <v>6066.47</v>
      </c>
      <c r="L41" s="63"/>
      <c r="M41" s="130"/>
      <c r="P41" s="140"/>
    </row>
    <row r="42" spans="1:16" hidden="1" x14ac:dyDescent="0.2">
      <c r="B42" s="75">
        <v>324</v>
      </c>
      <c r="C42" s="76" t="s">
        <v>92</v>
      </c>
      <c r="D42" s="13">
        <v>200</v>
      </c>
      <c r="E42" s="13">
        <v>200</v>
      </c>
      <c r="F42" s="13">
        <v>0</v>
      </c>
      <c r="G42" s="13">
        <f t="shared" si="17"/>
        <v>0</v>
      </c>
      <c r="H42" s="13">
        <v>200</v>
      </c>
      <c r="I42" s="13">
        <f>H42/7.5345</f>
        <v>26.54456168292521</v>
      </c>
      <c r="J42" s="35">
        <f t="shared" ref="J42:J45" si="21">K42*7.5345</f>
        <v>199.96563</v>
      </c>
      <c r="K42" s="35">
        <v>26.54</v>
      </c>
      <c r="L42" s="63"/>
      <c r="M42" s="130"/>
      <c r="P42" s="140"/>
    </row>
    <row r="43" spans="1:16" hidden="1" x14ac:dyDescent="0.2">
      <c r="B43" s="75">
        <v>329</v>
      </c>
      <c r="C43" s="76" t="s">
        <v>51</v>
      </c>
      <c r="D43" s="13">
        <v>13200</v>
      </c>
      <c r="E43" s="13">
        <v>13200</v>
      </c>
      <c r="F43" s="13">
        <v>5614.64</v>
      </c>
      <c r="G43" s="13">
        <f t="shared" si="17"/>
        <v>745.19078903709601</v>
      </c>
      <c r="H43" s="13">
        <v>6200</v>
      </c>
      <c r="I43" s="13">
        <f>H43/7.5345</f>
        <v>822.88141217068153</v>
      </c>
      <c r="J43" s="35">
        <v>6199.99</v>
      </c>
      <c r="K43" s="35">
        <v>822.88</v>
      </c>
      <c r="L43" s="63"/>
      <c r="M43" s="130"/>
      <c r="P43" s="140"/>
    </row>
    <row r="44" spans="1:16" ht="15" x14ac:dyDescent="0.25">
      <c r="B44" s="77">
        <v>34</v>
      </c>
      <c r="C44" s="78" t="s">
        <v>52</v>
      </c>
      <c r="D44" s="83">
        <f t="shared" ref="D44:K44" si="22">D45</f>
        <v>100</v>
      </c>
      <c r="E44" s="83">
        <f t="shared" si="22"/>
        <v>100</v>
      </c>
      <c r="F44" s="83">
        <f t="shared" si="22"/>
        <v>8.75</v>
      </c>
      <c r="G44" s="83">
        <f t="shared" si="22"/>
        <v>1.1613245736279778</v>
      </c>
      <c r="H44" s="83">
        <f t="shared" si="22"/>
        <v>110</v>
      </c>
      <c r="I44" s="83">
        <f t="shared" si="22"/>
        <v>14.599508925608864</v>
      </c>
      <c r="J44" s="83">
        <f t="shared" si="22"/>
        <v>110.00370000000001</v>
      </c>
      <c r="K44" s="83">
        <f t="shared" si="22"/>
        <v>14.6</v>
      </c>
      <c r="L44" s="128">
        <v>14.6</v>
      </c>
      <c r="M44" s="128">
        <f>L44</f>
        <v>14.6</v>
      </c>
      <c r="P44" s="140"/>
    </row>
    <row r="45" spans="1:16" hidden="1" x14ac:dyDescent="0.2">
      <c r="B45" s="75">
        <v>343</v>
      </c>
      <c r="C45" s="76" t="s">
        <v>53</v>
      </c>
      <c r="D45" s="13">
        <v>100</v>
      </c>
      <c r="E45" s="13">
        <v>100</v>
      </c>
      <c r="F45" s="13">
        <v>8.75</v>
      </c>
      <c r="G45" s="13">
        <f t="shared" si="17"/>
        <v>1.1613245736279778</v>
      </c>
      <c r="H45" s="13">
        <v>110</v>
      </c>
      <c r="I45" s="13">
        <f>H45/7.5345</f>
        <v>14.599508925608864</v>
      </c>
      <c r="J45" s="35">
        <f t="shared" si="21"/>
        <v>110.00370000000001</v>
      </c>
      <c r="K45" s="35">
        <v>14.6</v>
      </c>
      <c r="P45" s="140"/>
    </row>
    <row r="46" spans="1:16" x14ac:dyDescent="0.2">
      <c r="B46" s="64" t="s">
        <v>158</v>
      </c>
      <c r="C46" s="51" t="s">
        <v>159</v>
      </c>
      <c r="D46" s="6"/>
      <c r="E46" s="6"/>
      <c r="F46" s="6"/>
      <c r="G46" s="6"/>
      <c r="H46" s="6"/>
      <c r="I46" s="6"/>
      <c r="P46" s="140"/>
    </row>
    <row r="47" spans="1:16" x14ac:dyDescent="0.2">
      <c r="B47" s="64">
        <v>53082</v>
      </c>
      <c r="C47" s="51" t="s">
        <v>162</v>
      </c>
      <c r="D47" s="6"/>
      <c r="E47" s="6"/>
      <c r="H47" s="6"/>
      <c r="I47" s="6"/>
      <c r="J47" s="6"/>
      <c r="K47" s="6"/>
      <c r="P47" s="140"/>
    </row>
    <row r="48" spans="1:16" ht="15" x14ac:dyDescent="0.25">
      <c r="B48" s="58">
        <v>3</v>
      </c>
      <c r="C48" s="59" t="s">
        <v>5</v>
      </c>
      <c r="D48" s="20">
        <f t="shared" ref="D48:L48" si="23">D49+D53</f>
        <v>5777000</v>
      </c>
      <c r="E48" s="20">
        <f t="shared" si="23"/>
        <v>6395125</v>
      </c>
      <c r="F48" s="20">
        <f t="shared" si="23"/>
        <v>6254732.9300000006</v>
      </c>
      <c r="G48" s="20">
        <f t="shared" si="23"/>
        <v>870348.35266308312</v>
      </c>
      <c r="H48" s="20">
        <f t="shared" si="23"/>
        <v>6888000</v>
      </c>
      <c r="I48" s="20">
        <f t="shared" si="23"/>
        <v>940487.20991970261</v>
      </c>
      <c r="J48" s="20">
        <f t="shared" ref="J48" si="24">J49+J53</f>
        <v>7560870.75</v>
      </c>
      <c r="K48" s="20">
        <f t="shared" si="23"/>
        <v>1003500</v>
      </c>
      <c r="L48" s="129">
        <f t="shared" si="23"/>
        <v>1003500</v>
      </c>
      <c r="M48" s="129">
        <f>L48</f>
        <v>1003500</v>
      </c>
      <c r="P48" s="140"/>
    </row>
    <row r="49" spans="1:16" ht="15" x14ac:dyDescent="0.25">
      <c r="B49" s="60">
        <v>31</v>
      </c>
      <c r="C49" s="61" t="s">
        <v>6</v>
      </c>
      <c r="D49" s="85">
        <f t="shared" ref="D49:K49" si="25">SUM(D50:D52)</f>
        <v>5557500</v>
      </c>
      <c r="E49" s="85">
        <f t="shared" si="25"/>
        <v>6194800</v>
      </c>
      <c r="F49" s="85">
        <f t="shared" si="25"/>
        <v>6069538.7800000003</v>
      </c>
      <c r="G49" s="85">
        <f t="shared" si="25"/>
        <v>805566.23266308312</v>
      </c>
      <c r="H49" s="85">
        <f t="shared" si="25"/>
        <v>6598000</v>
      </c>
      <c r="I49" s="85">
        <f t="shared" si="25"/>
        <v>875705.08991970262</v>
      </c>
      <c r="J49" s="85">
        <f t="shared" ref="J49" si="26">SUM(J50:J52)</f>
        <v>7270792.5</v>
      </c>
      <c r="K49" s="85">
        <f t="shared" si="25"/>
        <v>965000</v>
      </c>
      <c r="L49" s="128">
        <v>965000</v>
      </c>
      <c r="M49" s="128">
        <f>L49</f>
        <v>965000</v>
      </c>
      <c r="P49" s="140"/>
    </row>
    <row r="50" spans="1:16" hidden="1" x14ac:dyDescent="0.2">
      <c r="B50" s="62">
        <v>311</v>
      </c>
      <c r="C50" s="63" t="s">
        <v>7</v>
      </c>
      <c r="D50" s="35">
        <v>4580000</v>
      </c>
      <c r="E50" s="92">
        <v>5120000</v>
      </c>
      <c r="F50" s="35">
        <v>5024553.42</v>
      </c>
      <c r="G50" s="35">
        <f>F50/7.5345</f>
        <v>666872.84093171405</v>
      </c>
      <c r="H50" s="35">
        <v>5448000</v>
      </c>
      <c r="I50" s="35">
        <f>H50/7.5345</f>
        <v>723073.86024288274</v>
      </c>
      <c r="J50" s="35">
        <f t="shared" ref="J50:J55" si="27">K50*7.5345</f>
        <v>6027600</v>
      </c>
      <c r="K50" s="35">
        <v>800000</v>
      </c>
      <c r="L50" s="63"/>
      <c r="M50" s="63"/>
      <c r="P50" s="140"/>
    </row>
    <row r="51" spans="1:16" hidden="1" x14ac:dyDescent="0.2">
      <c r="B51" s="62">
        <v>312</v>
      </c>
      <c r="C51" s="63" t="s">
        <v>21</v>
      </c>
      <c r="D51" s="35">
        <v>235000</v>
      </c>
      <c r="E51" s="92">
        <v>230000</v>
      </c>
      <c r="F51" s="35">
        <v>221551.12</v>
      </c>
      <c r="G51" s="35">
        <f t="shared" ref="G51:G55" si="28">F51/7.5345</f>
        <v>29404.886853805823</v>
      </c>
      <c r="H51" s="35">
        <v>250000</v>
      </c>
      <c r="I51" s="35">
        <f>H51/7.5345</f>
        <v>33180.702103656513</v>
      </c>
      <c r="J51" s="35">
        <f t="shared" si="27"/>
        <v>248638.5</v>
      </c>
      <c r="K51" s="35">
        <v>33000</v>
      </c>
      <c r="L51" s="63"/>
      <c r="M51" s="63"/>
      <c r="P51" s="140"/>
    </row>
    <row r="52" spans="1:16" hidden="1" x14ac:dyDescent="0.2">
      <c r="B52" s="62">
        <v>313</v>
      </c>
      <c r="C52" s="63" t="s">
        <v>8</v>
      </c>
      <c r="D52" s="35">
        <v>742500</v>
      </c>
      <c r="E52" s="92">
        <v>844800</v>
      </c>
      <c r="F52" s="35">
        <v>823434.23999999999</v>
      </c>
      <c r="G52" s="35">
        <f t="shared" si="28"/>
        <v>109288.5048775632</v>
      </c>
      <c r="H52" s="35">
        <v>900000</v>
      </c>
      <c r="I52" s="35">
        <f>H52/7.5345</f>
        <v>119450.52757316345</v>
      </c>
      <c r="J52" s="35">
        <f t="shared" si="27"/>
        <v>994554</v>
      </c>
      <c r="K52" s="35">
        <v>132000</v>
      </c>
      <c r="L52" s="63"/>
      <c r="M52" s="63"/>
      <c r="P52" s="140"/>
    </row>
    <row r="53" spans="1:16" ht="15" x14ac:dyDescent="0.25">
      <c r="B53" s="60">
        <v>32</v>
      </c>
      <c r="C53" s="61" t="s">
        <v>9</v>
      </c>
      <c r="D53" s="85">
        <f>SUM(D54:D55)</f>
        <v>219500</v>
      </c>
      <c r="E53" s="85">
        <f>SUM(E54:E55)</f>
        <v>200325</v>
      </c>
      <c r="F53" s="85">
        <f>SUM(F54:F55)</f>
        <v>185194.15</v>
      </c>
      <c r="G53" s="85">
        <f>SUM(G14:G18)</f>
        <v>64782.12</v>
      </c>
      <c r="H53" s="85">
        <f>SUM(H54:H55)</f>
        <v>290000</v>
      </c>
      <c r="I53" s="85">
        <f>SUM(I14:I18)</f>
        <v>64782.12</v>
      </c>
      <c r="J53" s="85">
        <f>SUM(J54:J55)</f>
        <v>290078.25</v>
      </c>
      <c r="K53" s="85">
        <f>SUM(K54:K55)</f>
        <v>38500</v>
      </c>
      <c r="L53" s="128">
        <v>38500</v>
      </c>
      <c r="M53" s="128">
        <f>L53</f>
        <v>38500</v>
      </c>
      <c r="P53" s="140"/>
    </row>
    <row r="54" spans="1:16" hidden="1" x14ac:dyDescent="0.2">
      <c r="B54" s="62">
        <v>321</v>
      </c>
      <c r="C54" s="63" t="s">
        <v>10</v>
      </c>
      <c r="D54" s="35">
        <v>200000</v>
      </c>
      <c r="E54" s="35">
        <v>180000</v>
      </c>
      <c r="F54" s="35">
        <v>164869.15</v>
      </c>
      <c r="G54" s="35">
        <f t="shared" si="28"/>
        <v>21881.896608932242</v>
      </c>
      <c r="H54" s="35">
        <v>250000</v>
      </c>
      <c r="I54" s="35">
        <f>H54/7.5345</f>
        <v>33180.702103656513</v>
      </c>
      <c r="J54" s="35">
        <f t="shared" si="27"/>
        <v>248638.5</v>
      </c>
      <c r="K54" s="35">
        <v>33000</v>
      </c>
      <c r="P54" s="140"/>
    </row>
    <row r="55" spans="1:16" hidden="1" x14ac:dyDescent="0.2">
      <c r="B55" s="62">
        <v>329</v>
      </c>
      <c r="C55" s="63" t="s">
        <v>51</v>
      </c>
      <c r="D55" s="35">
        <v>19500</v>
      </c>
      <c r="E55" s="35">
        <v>20325</v>
      </c>
      <c r="F55" s="35">
        <v>20325</v>
      </c>
      <c r="G55" s="35">
        <f t="shared" si="28"/>
        <v>2697.5910810272744</v>
      </c>
      <c r="H55" s="35">
        <v>40000</v>
      </c>
      <c r="I55" s="35">
        <f>H55/7.5345</f>
        <v>5308.9123365850419</v>
      </c>
      <c r="J55" s="35">
        <f t="shared" si="27"/>
        <v>41439.75</v>
      </c>
      <c r="K55" s="35">
        <v>5500</v>
      </c>
      <c r="P55" s="140"/>
    </row>
    <row r="56" spans="1:16" x14ac:dyDescent="0.2">
      <c r="B56" s="67"/>
      <c r="C56" s="68"/>
      <c r="D56" s="84"/>
      <c r="E56" s="84"/>
      <c r="F56" s="84"/>
      <c r="G56" s="84"/>
      <c r="H56" s="84"/>
      <c r="I56" s="84"/>
      <c r="J56" s="84"/>
      <c r="K56" s="84"/>
      <c r="P56" s="140"/>
    </row>
    <row r="57" spans="1:16" hidden="1" x14ac:dyDescent="0.2">
      <c r="A57" s="57">
        <v>2101</v>
      </c>
      <c r="C57" s="51" t="s">
        <v>49</v>
      </c>
      <c r="D57" s="6"/>
      <c r="E57" s="6"/>
      <c r="F57" s="6"/>
      <c r="G57" s="6"/>
      <c r="H57" s="6"/>
      <c r="I57" s="6"/>
      <c r="J57" s="6"/>
      <c r="K57" s="6"/>
      <c r="P57" s="140"/>
    </row>
    <row r="58" spans="1:16" hidden="1" x14ac:dyDescent="0.2">
      <c r="A58" s="51">
        <v>55291</v>
      </c>
      <c r="C58" s="51" t="s">
        <v>76</v>
      </c>
      <c r="D58" s="6"/>
      <c r="E58" s="6"/>
      <c r="F58" s="6"/>
      <c r="G58" s="6"/>
      <c r="H58" s="6"/>
      <c r="I58" s="6"/>
      <c r="J58" s="6"/>
      <c r="K58" s="6"/>
      <c r="P58" s="140"/>
    </row>
    <row r="59" spans="1:16" hidden="1" x14ac:dyDescent="0.2">
      <c r="A59" s="51" t="s">
        <v>83</v>
      </c>
      <c r="C59" s="51" t="s">
        <v>84</v>
      </c>
      <c r="D59" s="6"/>
      <c r="E59" s="6"/>
      <c r="F59" s="6"/>
      <c r="G59" s="6"/>
      <c r="H59" s="6"/>
      <c r="I59" s="6"/>
      <c r="J59" s="6"/>
      <c r="K59" s="6"/>
      <c r="P59" s="140"/>
    </row>
    <row r="60" spans="1:16" ht="15" hidden="1" x14ac:dyDescent="0.25">
      <c r="B60" s="58">
        <v>3</v>
      </c>
      <c r="C60" s="59" t="s">
        <v>5</v>
      </c>
      <c r="D60" s="20">
        <f t="shared" ref="D60:K60" si="29">D61</f>
        <v>0</v>
      </c>
      <c r="E60" s="20">
        <f t="shared" si="29"/>
        <v>0</v>
      </c>
      <c r="F60" s="20">
        <f t="shared" si="29"/>
        <v>0</v>
      </c>
      <c r="G60" s="20">
        <f t="shared" si="29"/>
        <v>0</v>
      </c>
      <c r="H60" s="20">
        <f t="shared" si="29"/>
        <v>0</v>
      </c>
      <c r="I60" s="20">
        <f t="shared" si="29"/>
        <v>0</v>
      </c>
      <c r="J60" s="20">
        <f t="shared" si="29"/>
        <v>0</v>
      </c>
      <c r="K60" s="20">
        <f t="shared" si="29"/>
        <v>0</v>
      </c>
      <c r="P60" s="140"/>
    </row>
    <row r="61" spans="1:16" ht="15" hidden="1" x14ac:dyDescent="0.25">
      <c r="B61" s="60">
        <v>32</v>
      </c>
      <c r="C61" s="61" t="s">
        <v>9</v>
      </c>
      <c r="D61" s="85">
        <f t="shared" ref="D61:K61" si="30">SUM(D62:D63)</f>
        <v>0</v>
      </c>
      <c r="E61" s="85">
        <f t="shared" si="30"/>
        <v>0</v>
      </c>
      <c r="F61" s="85">
        <f t="shared" si="30"/>
        <v>0</v>
      </c>
      <c r="G61" s="85">
        <f t="shared" si="30"/>
        <v>0</v>
      </c>
      <c r="H61" s="85">
        <f t="shared" si="30"/>
        <v>0</v>
      </c>
      <c r="I61" s="85">
        <f t="shared" si="30"/>
        <v>0</v>
      </c>
      <c r="J61" s="85">
        <f t="shared" ref="J61" si="31">SUM(J62:J63)</f>
        <v>0</v>
      </c>
      <c r="K61" s="85">
        <f t="shared" si="30"/>
        <v>0</v>
      </c>
      <c r="P61" s="140"/>
    </row>
    <row r="62" spans="1:16" hidden="1" x14ac:dyDescent="0.2">
      <c r="B62" s="62">
        <v>323</v>
      </c>
      <c r="C62" s="63" t="s">
        <v>12</v>
      </c>
      <c r="D62" s="35"/>
      <c r="E62" s="35"/>
      <c r="F62" s="35"/>
      <c r="G62" s="35"/>
      <c r="H62" s="35"/>
      <c r="I62" s="35"/>
      <c r="J62" s="35"/>
      <c r="K62" s="35"/>
      <c r="P62" s="140"/>
    </row>
    <row r="63" spans="1:16" hidden="1" x14ac:dyDescent="0.2">
      <c r="B63" s="62">
        <v>329</v>
      </c>
      <c r="C63" s="63" t="s">
        <v>51</v>
      </c>
      <c r="D63" s="35"/>
      <c r="E63" s="35"/>
      <c r="F63" s="35"/>
      <c r="G63" s="35"/>
      <c r="H63" s="35"/>
      <c r="I63" s="35"/>
      <c r="J63" s="35"/>
      <c r="K63" s="35"/>
      <c r="P63" s="140"/>
    </row>
    <row r="64" spans="1:16" hidden="1" x14ac:dyDescent="0.2">
      <c r="B64" s="67"/>
      <c r="C64" s="68"/>
      <c r="D64" s="84"/>
      <c r="E64" s="84"/>
      <c r="F64" s="84"/>
      <c r="G64" s="84"/>
      <c r="H64" s="84"/>
      <c r="I64" s="84"/>
      <c r="J64" s="84"/>
      <c r="K64" s="84"/>
      <c r="P64" s="140"/>
    </row>
    <row r="65" spans="1:16" ht="15" x14ac:dyDescent="0.25">
      <c r="B65" s="120">
        <v>2102</v>
      </c>
      <c r="C65" s="53" t="s">
        <v>168</v>
      </c>
      <c r="D65" s="6"/>
      <c r="E65" s="6"/>
      <c r="F65" s="6"/>
      <c r="G65" s="6"/>
      <c r="H65" s="6"/>
      <c r="I65" s="6"/>
      <c r="J65" s="6"/>
      <c r="K65" s="6"/>
      <c r="L65" s="52"/>
      <c r="P65" s="140"/>
    </row>
    <row r="66" spans="1:16" x14ac:dyDescent="0.2">
      <c r="B66" s="64" t="s">
        <v>57</v>
      </c>
      <c r="C66" s="51" t="s">
        <v>169</v>
      </c>
      <c r="D66" s="6"/>
      <c r="E66" s="6"/>
      <c r="F66" s="6"/>
      <c r="G66" s="6"/>
      <c r="H66" s="6"/>
      <c r="I66" s="6"/>
      <c r="J66" s="6"/>
      <c r="K66" s="6"/>
      <c r="P66" s="140"/>
    </row>
    <row r="67" spans="1:16" x14ac:dyDescent="0.2">
      <c r="B67" s="64">
        <v>11001</v>
      </c>
      <c r="C67" s="51" t="s">
        <v>170</v>
      </c>
      <c r="D67" s="6"/>
      <c r="E67" s="6"/>
      <c r="F67" s="51"/>
      <c r="G67" s="51"/>
      <c r="H67" s="6"/>
      <c r="I67" s="6"/>
      <c r="J67" s="6"/>
      <c r="K67" s="6"/>
      <c r="P67" s="140"/>
    </row>
    <row r="68" spans="1:16" ht="15" x14ac:dyDescent="0.25">
      <c r="B68" s="58">
        <v>3</v>
      </c>
      <c r="C68" s="59" t="s">
        <v>5</v>
      </c>
      <c r="D68" s="20">
        <f t="shared" ref="D68:L68" si="32">D69</f>
        <v>188546.38</v>
      </c>
      <c r="E68" s="20">
        <f t="shared" si="32"/>
        <v>174715.55</v>
      </c>
      <c r="F68" s="20">
        <f t="shared" si="32"/>
        <v>171720.88</v>
      </c>
      <c r="G68" s="20">
        <f t="shared" si="32"/>
        <v>32313</v>
      </c>
      <c r="H68" s="20">
        <f t="shared" si="32"/>
        <v>243460</v>
      </c>
      <c r="I68" s="20">
        <f t="shared" si="32"/>
        <v>32313</v>
      </c>
      <c r="J68" s="20">
        <f t="shared" si="32"/>
        <v>243462.29850000003</v>
      </c>
      <c r="K68" s="20">
        <f t="shared" si="32"/>
        <v>32313</v>
      </c>
      <c r="L68" s="129">
        <f t="shared" si="32"/>
        <v>32313</v>
      </c>
      <c r="M68" s="129">
        <f>L68</f>
        <v>32313</v>
      </c>
      <c r="P68" s="140"/>
    </row>
    <row r="69" spans="1:16" ht="15" x14ac:dyDescent="0.25">
      <c r="B69" s="60">
        <v>32</v>
      </c>
      <c r="C69" s="61" t="s">
        <v>9</v>
      </c>
      <c r="D69" s="85">
        <f t="shared" ref="D69:K69" si="33">SUM(D70:D71)</f>
        <v>188546.38</v>
      </c>
      <c r="E69" s="85">
        <f t="shared" si="33"/>
        <v>174715.55</v>
      </c>
      <c r="F69" s="85">
        <f t="shared" si="33"/>
        <v>171720.88</v>
      </c>
      <c r="G69" s="85">
        <f t="shared" si="33"/>
        <v>32313</v>
      </c>
      <c r="H69" s="85">
        <f t="shared" si="33"/>
        <v>243460</v>
      </c>
      <c r="I69" s="85">
        <f t="shared" si="33"/>
        <v>32313</v>
      </c>
      <c r="J69" s="85">
        <f t="shared" ref="J69" si="34">SUM(J70:J71)</f>
        <v>243462.29850000003</v>
      </c>
      <c r="K69" s="85">
        <f t="shared" si="33"/>
        <v>32313</v>
      </c>
      <c r="L69" s="128">
        <v>32313</v>
      </c>
      <c r="M69" s="128">
        <f>L69</f>
        <v>32313</v>
      </c>
      <c r="P69" s="140"/>
    </row>
    <row r="70" spans="1:16" hidden="1" x14ac:dyDescent="0.2">
      <c r="B70" s="62">
        <v>322</v>
      </c>
      <c r="C70" s="63" t="s">
        <v>11</v>
      </c>
      <c r="D70" s="35">
        <v>173000</v>
      </c>
      <c r="E70" s="92">
        <v>160000</v>
      </c>
      <c r="F70" s="35">
        <v>157102.93</v>
      </c>
      <c r="G70" s="35">
        <v>29862.63</v>
      </c>
      <c r="H70" s="35">
        <v>225000</v>
      </c>
      <c r="I70" s="35">
        <v>29862.63</v>
      </c>
      <c r="J70" s="35">
        <f t="shared" ref="J70:J71" si="35">K70*7.5345</f>
        <v>224999.98573500002</v>
      </c>
      <c r="K70" s="35">
        <v>29862.63</v>
      </c>
      <c r="P70" s="140"/>
    </row>
    <row r="71" spans="1:16" hidden="1" x14ac:dyDescent="0.2">
      <c r="B71" s="62">
        <v>329</v>
      </c>
      <c r="C71" s="63" t="s">
        <v>58</v>
      </c>
      <c r="D71" s="35">
        <v>15546.38</v>
      </c>
      <c r="E71" s="92">
        <v>14715.55</v>
      </c>
      <c r="F71" s="35">
        <v>14617.95</v>
      </c>
      <c r="G71" s="35">
        <v>2450.37</v>
      </c>
      <c r="H71" s="35">
        <v>18460</v>
      </c>
      <c r="I71" s="35">
        <v>2450.37</v>
      </c>
      <c r="J71" s="35">
        <f t="shared" si="35"/>
        <v>18462.312764999999</v>
      </c>
      <c r="K71" s="35">
        <v>2450.37</v>
      </c>
      <c r="P71" s="140"/>
    </row>
    <row r="72" spans="1:16" x14ac:dyDescent="0.2">
      <c r="B72" s="67"/>
      <c r="C72" s="68"/>
      <c r="D72" s="84"/>
      <c r="E72" s="119"/>
      <c r="F72" s="84"/>
      <c r="G72" s="84"/>
      <c r="H72" s="84"/>
      <c r="I72" s="84"/>
      <c r="J72" s="84"/>
      <c r="K72" s="84"/>
      <c r="P72" s="140"/>
    </row>
    <row r="73" spans="1:16" ht="15" x14ac:dyDescent="0.25">
      <c r="B73" s="120">
        <v>2301</v>
      </c>
      <c r="C73" s="53" t="s">
        <v>171</v>
      </c>
      <c r="D73" s="84"/>
      <c r="E73" s="119"/>
      <c r="F73" s="84"/>
      <c r="G73" s="84"/>
      <c r="H73" s="84"/>
      <c r="I73" s="84"/>
      <c r="J73" s="84"/>
      <c r="K73" s="84"/>
      <c r="P73" s="140"/>
    </row>
    <row r="74" spans="1:16" hidden="1" x14ac:dyDescent="0.2">
      <c r="B74" s="51" t="s">
        <v>71</v>
      </c>
      <c r="C74" s="68" t="s">
        <v>172</v>
      </c>
      <c r="D74" s="84"/>
      <c r="E74" s="84"/>
      <c r="F74" s="84"/>
      <c r="G74" s="84"/>
      <c r="H74" s="84"/>
      <c r="I74" s="84"/>
      <c r="J74" s="84"/>
      <c r="K74" s="84"/>
      <c r="P74" s="140"/>
    </row>
    <row r="75" spans="1:16" ht="15" hidden="1" x14ac:dyDescent="0.25">
      <c r="B75" s="64">
        <v>11001</v>
      </c>
      <c r="C75" s="51" t="s">
        <v>170</v>
      </c>
      <c r="D75" s="87"/>
      <c r="E75" s="87"/>
      <c r="F75" s="51"/>
      <c r="G75" s="51"/>
      <c r="H75" s="87"/>
      <c r="I75" s="87"/>
      <c r="J75" s="87"/>
      <c r="K75" s="87"/>
      <c r="P75" s="140"/>
    </row>
    <row r="76" spans="1:16" ht="15" hidden="1" x14ac:dyDescent="0.25">
      <c r="A76" s="57"/>
      <c r="B76" s="58">
        <v>3</v>
      </c>
      <c r="C76" s="59" t="s">
        <v>5</v>
      </c>
      <c r="D76" s="20">
        <f t="shared" ref="D76:K76" si="36">D77</f>
        <v>0</v>
      </c>
      <c r="E76" s="20">
        <f t="shared" si="36"/>
        <v>324</v>
      </c>
      <c r="F76" s="20">
        <f t="shared" si="36"/>
        <v>324</v>
      </c>
      <c r="G76" s="20">
        <f t="shared" si="36"/>
        <v>43.002189926338836</v>
      </c>
      <c r="H76" s="20">
        <f t="shared" si="36"/>
        <v>732.64</v>
      </c>
      <c r="I76" s="20">
        <f t="shared" si="36"/>
        <v>97.238038356891622</v>
      </c>
      <c r="J76" s="20">
        <f t="shared" si="36"/>
        <v>0</v>
      </c>
      <c r="K76" s="20">
        <f t="shared" si="36"/>
        <v>0</v>
      </c>
      <c r="P76" s="140"/>
    </row>
    <row r="77" spans="1:16" ht="15" hidden="1" x14ac:dyDescent="0.25">
      <c r="B77" s="60">
        <v>32</v>
      </c>
      <c r="C77" s="61" t="s">
        <v>9</v>
      </c>
      <c r="D77" s="85">
        <f>D79</f>
        <v>0</v>
      </c>
      <c r="E77" s="85">
        <f t="shared" ref="E77:K77" si="37">SUM(E78:E79)</f>
        <v>324</v>
      </c>
      <c r="F77" s="85">
        <f t="shared" si="37"/>
        <v>324</v>
      </c>
      <c r="G77" s="85">
        <f t="shared" si="37"/>
        <v>43.002189926338836</v>
      </c>
      <c r="H77" s="85">
        <f t="shared" si="37"/>
        <v>732.64</v>
      </c>
      <c r="I77" s="85">
        <f t="shared" si="37"/>
        <v>97.238038356891622</v>
      </c>
      <c r="J77" s="85">
        <f t="shared" ref="J77" si="38">SUM(J78:J79)</f>
        <v>0</v>
      </c>
      <c r="K77" s="85">
        <f t="shared" si="37"/>
        <v>0</v>
      </c>
      <c r="P77" s="140"/>
    </row>
    <row r="78" spans="1:16" ht="15" hidden="1" x14ac:dyDescent="0.25">
      <c r="B78" s="75">
        <v>321</v>
      </c>
      <c r="C78" s="76" t="s">
        <v>10</v>
      </c>
      <c r="D78" s="85"/>
      <c r="E78" s="35">
        <v>126</v>
      </c>
      <c r="F78" s="35">
        <v>126</v>
      </c>
      <c r="G78" s="35">
        <f>F78/7.5345</f>
        <v>16.723073860242881</v>
      </c>
      <c r="H78" s="35">
        <v>292</v>
      </c>
      <c r="I78" s="35">
        <f>H78/7.5345</f>
        <v>38.755060057070807</v>
      </c>
      <c r="J78" s="35">
        <v>0</v>
      </c>
      <c r="K78" s="35">
        <v>0</v>
      </c>
      <c r="P78" s="140"/>
    </row>
    <row r="79" spans="1:16" hidden="1" x14ac:dyDescent="0.2">
      <c r="B79" s="62">
        <v>322</v>
      </c>
      <c r="C79" s="63" t="s">
        <v>11</v>
      </c>
      <c r="D79" s="35"/>
      <c r="E79" s="35">
        <v>198</v>
      </c>
      <c r="F79" s="35">
        <v>198</v>
      </c>
      <c r="G79" s="35">
        <f>F79/7.5345</f>
        <v>26.279116066095956</v>
      </c>
      <c r="H79" s="35">
        <v>440.64</v>
      </c>
      <c r="I79" s="35">
        <f>H79/7.5345</f>
        <v>58.482978299820822</v>
      </c>
      <c r="J79" s="35">
        <v>0</v>
      </c>
      <c r="K79" s="35">
        <v>0</v>
      </c>
      <c r="P79" s="140"/>
    </row>
    <row r="80" spans="1:16" ht="15" hidden="1" x14ac:dyDescent="0.25">
      <c r="B80" s="64" t="s">
        <v>77</v>
      </c>
      <c r="C80" s="80" t="s">
        <v>190</v>
      </c>
      <c r="D80" s="34"/>
      <c r="E80" s="34"/>
      <c r="F80" s="34"/>
      <c r="G80" s="34"/>
      <c r="H80" s="34"/>
      <c r="I80" s="34"/>
      <c r="J80" s="34"/>
      <c r="K80" s="34"/>
      <c r="P80" s="140"/>
    </row>
    <row r="81" spans="1:16" hidden="1" x14ac:dyDescent="0.2">
      <c r="B81" s="64">
        <v>11001</v>
      </c>
      <c r="C81" s="51" t="s">
        <v>170</v>
      </c>
      <c r="D81" s="23"/>
      <c r="E81" s="23"/>
      <c r="F81" s="23"/>
      <c r="G81" s="23"/>
      <c r="H81" s="23"/>
      <c r="I81" s="23"/>
      <c r="J81" s="23"/>
      <c r="K81" s="23"/>
      <c r="P81" s="140"/>
    </row>
    <row r="82" spans="1:16" ht="15" hidden="1" x14ac:dyDescent="0.25">
      <c r="B82" s="58">
        <v>3</v>
      </c>
      <c r="C82" s="59" t="s">
        <v>5</v>
      </c>
      <c r="D82" s="20">
        <f t="shared" ref="D82:K82" si="39">D83+D87</f>
        <v>118450</v>
      </c>
      <c r="E82" s="94">
        <f t="shared" si="39"/>
        <v>72075.94</v>
      </c>
      <c r="F82" s="20">
        <f t="shared" si="39"/>
        <v>71859.239999999991</v>
      </c>
      <c r="G82" s="20">
        <f t="shared" si="39"/>
        <v>9537.3601433406329</v>
      </c>
      <c r="H82" s="20">
        <f t="shared" si="39"/>
        <v>0</v>
      </c>
      <c r="I82" s="20">
        <f t="shared" si="39"/>
        <v>0</v>
      </c>
      <c r="J82" s="20">
        <f t="shared" ref="J82" si="40">J83+J87</f>
        <v>0</v>
      </c>
      <c r="K82" s="20">
        <f t="shared" si="39"/>
        <v>0</v>
      </c>
      <c r="L82" s="48">
        <f>SUM(L83:L87)</f>
        <v>0</v>
      </c>
      <c r="M82" s="48">
        <f>L82</f>
        <v>0</v>
      </c>
      <c r="P82" s="140"/>
    </row>
    <row r="83" spans="1:16" ht="15" hidden="1" x14ac:dyDescent="0.25">
      <c r="A83" s="57"/>
      <c r="B83" s="77">
        <v>31</v>
      </c>
      <c r="C83" s="78" t="s">
        <v>6</v>
      </c>
      <c r="D83" s="83">
        <f t="shared" ref="D83:K83" si="41">SUM(D84:D86)</f>
        <v>117450</v>
      </c>
      <c r="E83" s="95">
        <f t="shared" si="41"/>
        <v>71282.600000000006</v>
      </c>
      <c r="F83" s="83">
        <f t="shared" si="41"/>
        <v>71065.899999999994</v>
      </c>
      <c r="G83" s="83">
        <f t="shared" si="41"/>
        <v>9432.0658305129728</v>
      </c>
      <c r="H83" s="83">
        <f t="shared" si="41"/>
        <v>0</v>
      </c>
      <c r="I83" s="83">
        <f t="shared" si="41"/>
        <v>0</v>
      </c>
      <c r="J83" s="83">
        <f t="shared" ref="J83" si="42">SUM(J84:J86)</f>
        <v>0</v>
      </c>
      <c r="K83" s="83">
        <f t="shared" si="41"/>
        <v>0</v>
      </c>
      <c r="L83" s="48"/>
      <c r="M83" s="48">
        <f>L83</f>
        <v>0</v>
      </c>
      <c r="P83" s="140"/>
    </row>
    <row r="84" spans="1:16" hidden="1" x14ac:dyDescent="0.2">
      <c r="B84" s="75">
        <v>311</v>
      </c>
      <c r="C84" s="76" t="s">
        <v>60</v>
      </c>
      <c r="D84" s="13">
        <v>90000</v>
      </c>
      <c r="E84" s="93">
        <v>57324.11</v>
      </c>
      <c r="F84" s="13">
        <v>57138.1</v>
      </c>
      <c r="G84" s="13">
        <f t="shared" ref="G84" si="43">F84/7.5345</f>
        <v>7583.5290994757443</v>
      </c>
      <c r="H84" s="13"/>
      <c r="I84" s="13"/>
      <c r="J84" s="13"/>
      <c r="K84" s="13"/>
      <c r="P84" s="140"/>
    </row>
    <row r="85" spans="1:16" hidden="1" x14ac:dyDescent="0.2">
      <c r="B85" s="75">
        <v>312</v>
      </c>
      <c r="C85" s="76" t="s">
        <v>21</v>
      </c>
      <c r="D85" s="13">
        <v>12600</v>
      </c>
      <c r="E85" s="93">
        <v>4500</v>
      </c>
      <c r="F85" s="13">
        <v>4500</v>
      </c>
      <c r="G85" s="13">
        <f t="shared" ref="G85" si="44">F85/7.5345</f>
        <v>597.25263786581718</v>
      </c>
      <c r="H85" s="13"/>
      <c r="I85" s="13"/>
      <c r="J85" s="13"/>
      <c r="K85" s="13"/>
      <c r="P85" s="140"/>
    </row>
    <row r="86" spans="1:16" hidden="1" x14ac:dyDescent="0.2">
      <c r="B86" s="75">
        <v>313</v>
      </c>
      <c r="C86" s="76" t="s">
        <v>8</v>
      </c>
      <c r="D86" s="13">
        <v>14850</v>
      </c>
      <c r="E86" s="93">
        <v>9458.49</v>
      </c>
      <c r="F86" s="13">
        <v>9427.7999999999993</v>
      </c>
      <c r="G86" s="13">
        <f t="shared" ref="G86" si="45">F86/7.5345</f>
        <v>1251.2840931714113</v>
      </c>
      <c r="H86" s="13"/>
      <c r="I86" s="13"/>
      <c r="J86" s="13"/>
      <c r="K86" s="13"/>
      <c r="P86" s="140"/>
    </row>
    <row r="87" spans="1:16" ht="15" hidden="1" x14ac:dyDescent="0.25">
      <c r="B87" s="77">
        <v>32</v>
      </c>
      <c r="C87" s="78" t="s">
        <v>9</v>
      </c>
      <c r="D87" s="83">
        <f t="shared" ref="D87:K87" si="46">D88</f>
        <v>1000</v>
      </c>
      <c r="E87" s="95">
        <f t="shared" si="46"/>
        <v>793.34</v>
      </c>
      <c r="F87" s="83">
        <f t="shared" si="46"/>
        <v>793.34</v>
      </c>
      <c r="G87" s="83">
        <f t="shared" si="46"/>
        <v>105.29431282765943</v>
      </c>
      <c r="H87" s="83">
        <f t="shared" si="46"/>
        <v>0</v>
      </c>
      <c r="I87" s="83">
        <f t="shared" si="46"/>
        <v>0</v>
      </c>
      <c r="J87" s="83">
        <f t="shared" si="46"/>
        <v>0</v>
      </c>
      <c r="K87" s="83">
        <f t="shared" si="46"/>
        <v>0</v>
      </c>
      <c r="L87" s="48"/>
      <c r="M87" s="48">
        <f>L87</f>
        <v>0</v>
      </c>
      <c r="P87" s="140"/>
    </row>
    <row r="88" spans="1:16" hidden="1" x14ac:dyDescent="0.2">
      <c r="B88" s="75">
        <v>321</v>
      </c>
      <c r="C88" s="76" t="s">
        <v>10</v>
      </c>
      <c r="D88" s="13">
        <v>1000</v>
      </c>
      <c r="E88" s="93">
        <v>793.34</v>
      </c>
      <c r="F88" s="13">
        <v>793.34</v>
      </c>
      <c r="G88" s="13">
        <f t="shared" ref="G88" si="47">F88/7.5345</f>
        <v>105.29431282765943</v>
      </c>
      <c r="H88" s="13"/>
      <c r="I88" s="13"/>
      <c r="J88" s="13"/>
      <c r="K88" s="13"/>
      <c r="P88" s="140"/>
    </row>
    <row r="89" spans="1:16" hidden="1" x14ac:dyDescent="0.2">
      <c r="B89" s="64" t="s">
        <v>77</v>
      </c>
      <c r="C89" s="80" t="s">
        <v>173</v>
      </c>
      <c r="D89" s="23"/>
      <c r="E89" s="23"/>
      <c r="F89" s="23"/>
      <c r="G89" s="23"/>
      <c r="H89" s="23"/>
      <c r="I89" s="23"/>
      <c r="J89" s="23"/>
      <c r="K89" s="23"/>
      <c r="P89" s="140"/>
    </row>
    <row r="90" spans="1:16" hidden="1" x14ac:dyDescent="0.2">
      <c r="B90" s="64">
        <v>55291</v>
      </c>
      <c r="C90" s="80" t="s">
        <v>174</v>
      </c>
      <c r="D90" s="23"/>
      <c r="E90" s="23"/>
      <c r="F90" s="51"/>
      <c r="G90" s="51"/>
      <c r="H90" s="23"/>
      <c r="I90" s="23"/>
      <c r="J90" s="23"/>
      <c r="K90" s="23"/>
      <c r="P90" s="140"/>
    </row>
    <row r="91" spans="1:16" ht="15" hidden="1" x14ac:dyDescent="0.25">
      <c r="B91" s="58">
        <v>3</v>
      </c>
      <c r="C91" s="59" t="s">
        <v>5</v>
      </c>
      <c r="D91" s="20">
        <f t="shared" ref="D91:K91" si="48">D92+D96</f>
        <v>60000</v>
      </c>
      <c r="E91" s="20">
        <f t="shared" si="48"/>
        <v>60000</v>
      </c>
      <c r="F91" s="20">
        <f t="shared" si="48"/>
        <v>50917.75</v>
      </c>
      <c r="G91" s="20">
        <f t="shared" si="48"/>
        <v>6757.946778153826</v>
      </c>
      <c r="H91" s="20">
        <f t="shared" si="48"/>
        <v>55000</v>
      </c>
      <c r="I91" s="20">
        <f t="shared" si="48"/>
        <v>7299.7544628044325</v>
      </c>
      <c r="J91" s="20">
        <f t="shared" ref="J91" si="49">J92+J96</f>
        <v>0</v>
      </c>
      <c r="K91" s="20">
        <f t="shared" si="48"/>
        <v>0</v>
      </c>
      <c r="L91" s="48">
        <f>SUM(L92:L96)</f>
        <v>0</v>
      </c>
      <c r="M91" s="48">
        <f>L91</f>
        <v>0</v>
      </c>
      <c r="P91" s="140"/>
    </row>
    <row r="92" spans="1:16" ht="15" hidden="1" x14ac:dyDescent="0.25">
      <c r="B92" s="77">
        <v>31</v>
      </c>
      <c r="C92" s="78" t="s">
        <v>6</v>
      </c>
      <c r="D92" s="83">
        <f t="shared" ref="D92:K92" si="50">SUM(D93:D95)</f>
        <v>56625</v>
      </c>
      <c r="E92" s="83">
        <f t="shared" si="50"/>
        <v>56625</v>
      </c>
      <c r="F92" s="83">
        <f t="shared" si="50"/>
        <v>50917.75</v>
      </c>
      <c r="G92" s="83">
        <f t="shared" si="50"/>
        <v>6757.946778153826</v>
      </c>
      <c r="H92" s="83">
        <f t="shared" si="50"/>
        <v>53130</v>
      </c>
      <c r="I92" s="83">
        <f t="shared" si="50"/>
        <v>7051.5628110690814</v>
      </c>
      <c r="J92" s="83">
        <f t="shared" ref="J92" si="51">SUM(J93:J95)</f>
        <v>0</v>
      </c>
      <c r="K92" s="83">
        <f t="shared" si="50"/>
        <v>0</v>
      </c>
      <c r="L92" s="48">
        <v>0</v>
      </c>
      <c r="M92" s="48">
        <f>L92</f>
        <v>0</v>
      </c>
      <c r="P92" s="140"/>
    </row>
    <row r="93" spans="1:16" hidden="1" x14ac:dyDescent="0.2">
      <c r="B93" s="75">
        <v>311</v>
      </c>
      <c r="C93" s="76" t="s">
        <v>60</v>
      </c>
      <c r="D93" s="13">
        <v>45000</v>
      </c>
      <c r="E93" s="13">
        <v>45000</v>
      </c>
      <c r="F93" s="13">
        <v>40101.08</v>
      </c>
      <c r="G93" s="13">
        <f>F93/7.5345</f>
        <v>5322.3279580595927</v>
      </c>
      <c r="H93" s="13">
        <v>42000</v>
      </c>
      <c r="I93" s="13">
        <f>H93/7.5345</f>
        <v>5574.3579534142937</v>
      </c>
      <c r="J93" s="35">
        <v>0</v>
      </c>
      <c r="K93" s="35">
        <v>0</v>
      </c>
      <c r="P93" s="140"/>
    </row>
    <row r="94" spans="1:16" hidden="1" x14ac:dyDescent="0.2">
      <c r="B94" s="75">
        <v>312</v>
      </c>
      <c r="C94" s="76" t="s">
        <v>21</v>
      </c>
      <c r="D94" s="13">
        <v>4200</v>
      </c>
      <c r="E94" s="13">
        <v>4200</v>
      </c>
      <c r="F94" s="13">
        <v>4200</v>
      </c>
      <c r="G94" s="13">
        <f>F94/7.5345</f>
        <v>557.43579534142941</v>
      </c>
      <c r="H94" s="13">
        <v>4200</v>
      </c>
      <c r="I94" s="13">
        <f>H94/7.5345</f>
        <v>557.43579534142941</v>
      </c>
      <c r="J94" s="35">
        <v>0</v>
      </c>
      <c r="K94" s="35">
        <v>0</v>
      </c>
      <c r="P94" s="140"/>
    </row>
    <row r="95" spans="1:16" hidden="1" x14ac:dyDescent="0.2">
      <c r="B95" s="75">
        <v>313</v>
      </c>
      <c r="C95" s="76" t="s">
        <v>8</v>
      </c>
      <c r="D95" s="13">
        <v>7425</v>
      </c>
      <c r="E95" s="13">
        <v>7425</v>
      </c>
      <c r="F95" s="13">
        <v>6616.67</v>
      </c>
      <c r="G95" s="13">
        <f>F95/7.5345</f>
        <v>878.1830247528037</v>
      </c>
      <c r="H95" s="13">
        <v>6930</v>
      </c>
      <c r="I95" s="13">
        <f>H95/7.5345</f>
        <v>919.76906231335852</v>
      </c>
      <c r="J95" s="35">
        <v>0</v>
      </c>
      <c r="K95" s="35">
        <v>0</v>
      </c>
      <c r="P95" s="140"/>
    </row>
    <row r="96" spans="1:16" ht="15" hidden="1" x14ac:dyDescent="0.25">
      <c r="B96" s="77">
        <v>32</v>
      </c>
      <c r="C96" s="78" t="s">
        <v>9</v>
      </c>
      <c r="D96" s="83">
        <f t="shared" ref="D96:K96" si="52">D97</f>
        <v>3375</v>
      </c>
      <c r="E96" s="83">
        <f t="shared" si="52"/>
        <v>3375</v>
      </c>
      <c r="F96" s="83">
        <f t="shared" si="52"/>
        <v>0</v>
      </c>
      <c r="G96" s="83">
        <f t="shared" si="52"/>
        <v>0</v>
      </c>
      <c r="H96" s="83">
        <f t="shared" si="52"/>
        <v>1870</v>
      </c>
      <c r="I96" s="83">
        <f t="shared" si="52"/>
        <v>248.19165173535072</v>
      </c>
      <c r="J96" s="83">
        <f t="shared" si="52"/>
        <v>0</v>
      </c>
      <c r="K96" s="83">
        <f t="shared" si="52"/>
        <v>0</v>
      </c>
      <c r="L96" s="48">
        <v>0</v>
      </c>
      <c r="M96" s="48">
        <f>L96</f>
        <v>0</v>
      </c>
      <c r="P96" s="140"/>
    </row>
    <row r="97" spans="2:16" hidden="1" x14ac:dyDescent="0.2">
      <c r="B97" s="75">
        <v>321</v>
      </c>
      <c r="C97" s="76" t="s">
        <v>10</v>
      </c>
      <c r="D97" s="13">
        <v>3375</v>
      </c>
      <c r="E97" s="13">
        <v>3375</v>
      </c>
      <c r="F97" s="13">
        <v>0</v>
      </c>
      <c r="G97" s="13">
        <f>F97/7.5345</f>
        <v>0</v>
      </c>
      <c r="H97" s="13">
        <v>1870</v>
      </c>
      <c r="I97" s="13">
        <f>H97/7.5345</f>
        <v>248.19165173535072</v>
      </c>
      <c r="J97" s="35">
        <v>0</v>
      </c>
      <c r="K97" s="35">
        <v>0</v>
      </c>
      <c r="P97" s="140"/>
    </row>
    <row r="98" spans="2:16" x14ac:dyDescent="0.2">
      <c r="B98" s="64" t="s">
        <v>66</v>
      </c>
      <c r="C98" s="80" t="s">
        <v>175</v>
      </c>
      <c r="D98" s="23"/>
      <c r="E98" s="23"/>
      <c r="F98" s="23"/>
      <c r="G98" s="23"/>
      <c r="H98" s="23"/>
      <c r="I98" s="23"/>
      <c r="J98" s="23"/>
      <c r="K98" s="23"/>
      <c r="P98" s="140"/>
    </row>
    <row r="99" spans="2:16" ht="15" x14ac:dyDescent="0.25">
      <c r="B99" s="64">
        <v>47300</v>
      </c>
      <c r="C99" s="80" t="s">
        <v>177</v>
      </c>
      <c r="D99" s="34"/>
      <c r="E99" s="34"/>
      <c r="F99" s="51"/>
      <c r="G99" s="51"/>
      <c r="H99" s="34"/>
      <c r="I99" s="34"/>
      <c r="J99" s="34"/>
      <c r="K99" s="34"/>
      <c r="P99" s="140"/>
    </row>
    <row r="100" spans="2:16" ht="15" x14ac:dyDescent="0.25">
      <c r="B100" s="58">
        <v>3</v>
      </c>
      <c r="C100" s="59" t="s">
        <v>5</v>
      </c>
      <c r="D100" s="20">
        <f t="shared" ref="D100:K100" si="53">D101+D104+D109</f>
        <v>250000</v>
      </c>
      <c r="E100" s="20">
        <f t="shared" si="53"/>
        <v>250000</v>
      </c>
      <c r="F100" s="20">
        <f t="shared" si="53"/>
        <v>235173.36</v>
      </c>
      <c r="G100" s="20">
        <f t="shared" si="53"/>
        <v>31212.868803503879</v>
      </c>
      <c r="H100" s="20">
        <f t="shared" si="53"/>
        <v>330000</v>
      </c>
      <c r="I100" s="20">
        <f t="shared" si="53"/>
        <v>43798.526776826591</v>
      </c>
      <c r="J100" s="20">
        <f t="shared" ref="J100" si="54">J101+J104+J109</f>
        <v>409876.78813499998</v>
      </c>
      <c r="K100" s="20">
        <f t="shared" si="53"/>
        <v>54399.999999999993</v>
      </c>
      <c r="L100" s="129">
        <f>SUM(L104:L110)</f>
        <v>54400</v>
      </c>
      <c r="M100" s="129">
        <f>L100</f>
        <v>54400</v>
      </c>
      <c r="P100" s="140"/>
    </row>
    <row r="101" spans="2:16" ht="15" x14ac:dyDescent="0.25">
      <c r="B101" s="77">
        <v>31</v>
      </c>
      <c r="C101" s="78" t="s">
        <v>6</v>
      </c>
      <c r="D101" s="83">
        <f t="shared" ref="D101:K101" si="55">SUM(D102:D103)</f>
        <v>0</v>
      </c>
      <c r="E101" s="83">
        <f t="shared" si="55"/>
        <v>0</v>
      </c>
      <c r="F101" s="83">
        <f t="shared" si="55"/>
        <v>0</v>
      </c>
      <c r="G101" s="83">
        <f t="shared" si="55"/>
        <v>0</v>
      </c>
      <c r="H101" s="83">
        <f t="shared" si="55"/>
        <v>0</v>
      </c>
      <c r="I101" s="83">
        <f t="shared" si="55"/>
        <v>0</v>
      </c>
      <c r="J101" s="83">
        <f t="shared" ref="J101" si="56">SUM(J102:J103)</f>
        <v>0</v>
      </c>
      <c r="K101" s="83">
        <f t="shared" si="55"/>
        <v>0</v>
      </c>
      <c r="L101" s="128"/>
      <c r="M101" s="128"/>
      <c r="P101" s="140"/>
    </row>
    <row r="102" spans="2:16" ht="15" hidden="1" x14ac:dyDescent="0.25">
      <c r="B102" s="75">
        <v>311</v>
      </c>
      <c r="C102" s="76" t="s">
        <v>7</v>
      </c>
      <c r="D102" s="13"/>
      <c r="E102" s="13"/>
      <c r="F102" s="13"/>
      <c r="G102" s="13"/>
      <c r="H102" s="13"/>
      <c r="I102" s="13"/>
      <c r="J102" s="13"/>
      <c r="K102" s="13"/>
      <c r="L102" s="128"/>
      <c r="M102" s="128"/>
      <c r="P102" s="140"/>
    </row>
    <row r="103" spans="2:16" ht="15" hidden="1" x14ac:dyDescent="0.25">
      <c r="B103" s="75">
        <v>313</v>
      </c>
      <c r="C103" s="76" t="s">
        <v>8</v>
      </c>
      <c r="D103" s="13"/>
      <c r="E103" s="13"/>
      <c r="F103" s="13"/>
      <c r="G103" s="13"/>
      <c r="H103" s="13"/>
      <c r="I103" s="13"/>
      <c r="J103" s="13"/>
      <c r="K103" s="13"/>
      <c r="L103" s="128"/>
      <c r="M103" s="128"/>
      <c r="P103" s="140"/>
    </row>
    <row r="104" spans="2:16" ht="15" x14ac:dyDescent="0.25">
      <c r="B104" s="77">
        <v>32</v>
      </c>
      <c r="C104" s="78" t="s">
        <v>9</v>
      </c>
      <c r="D104" s="83">
        <f t="shared" ref="D104:K104" si="57">SUM(D105:D108)</f>
        <v>249000</v>
      </c>
      <c r="E104" s="83">
        <f t="shared" si="57"/>
        <v>249000</v>
      </c>
      <c r="F104" s="83">
        <f t="shared" si="57"/>
        <v>234249.65</v>
      </c>
      <c r="G104" s="83">
        <f t="shared" si="57"/>
        <v>31090.271418143206</v>
      </c>
      <c r="H104" s="83">
        <f t="shared" si="57"/>
        <v>328000</v>
      </c>
      <c r="I104" s="83">
        <f t="shared" si="57"/>
        <v>43533.081159997339</v>
      </c>
      <c r="J104" s="83">
        <f t="shared" ref="J104" si="58">SUM(J105:J108)</f>
        <v>406876.78813499998</v>
      </c>
      <c r="K104" s="83">
        <f t="shared" si="57"/>
        <v>54001.829999999994</v>
      </c>
      <c r="L104" s="85">
        <v>54001.83</v>
      </c>
      <c r="M104" s="85">
        <f>L104</f>
        <v>54001.83</v>
      </c>
      <c r="P104" s="140"/>
    </row>
    <row r="105" spans="2:16" hidden="1" x14ac:dyDescent="0.2">
      <c r="B105" s="75">
        <v>321</v>
      </c>
      <c r="C105" s="76" t="s">
        <v>10</v>
      </c>
      <c r="D105" s="13">
        <v>2000</v>
      </c>
      <c r="E105" s="13">
        <v>2000</v>
      </c>
      <c r="F105" s="13">
        <v>0</v>
      </c>
      <c r="G105" s="13">
        <f t="shared" ref="G105:G112" si="59">F105/7.5345</f>
        <v>0</v>
      </c>
      <c r="H105" s="13">
        <v>500</v>
      </c>
      <c r="I105" s="13">
        <f>H105/7.5345</f>
        <v>66.361404207313029</v>
      </c>
      <c r="J105" s="35">
        <f t="shared" ref="J105:J112" si="60">K105*7.5345</f>
        <v>2000.033025</v>
      </c>
      <c r="K105" s="35">
        <v>265.45</v>
      </c>
      <c r="L105" s="10"/>
      <c r="M105" s="10"/>
      <c r="P105" s="140"/>
    </row>
    <row r="106" spans="2:16" hidden="1" x14ac:dyDescent="0.2">
      <c r="B106" s="75">
        <v>322</v>
      </c>
      <c r="C106" s="76" t="s">
        <v>11</v>
      </c>
      <c r="D106" s="13">
        <v>218000</v>
      </c>
      <c r="E106" s="13">
        <v>218000</v>
      </c>
      <c r="F106" s="13">
        <v>222081.06</v>
      </c>
      <c r="G106" s="13">
        <f t="shared" si="59"/>
        <v>29475.221978897072</v>
      </c>
      <c r="H106" s="13">
        <v>312500</v>
      </c>
      <c r="I106" s="13">
        <f>H106/7.5345</f>
        <v>41475.877629570641</v>
      </c>
      <c r="J106" s="35">
        <f t="shared" si="60"/>
        <v>369876.81760499999</v>
      </c>
      <c r="K106" s="35">
        <v>49091.09</v>
      </c>
      <c r="L106" s="10"/>
      <c r="M106" s="35"/>
      <c r="P106" s="140"/>
    </row>
    <row r="107" spans="2:16" hidden="1" x14ac:dyDescent="0.2">
      <c r="B107" s="75">
        <v>323</v>
      </c>
      <c r="C107" s="76" t="s">
        <v>12</v>
      </c>
      <c r="D107" s="13">
        <v>24000</v>
      </c>
      <c r="E107" s="13">
        <v>24000</v>
      </c>
      <c r="F107" s="13">
        <v>12168.59</v>
      </c>
      <c r="G107" s="13">
        <f t="shared" si="59"/>
        <v>1615.0494392461344</v>
      </c>
      <c r="H107" s="13">
        <v>14500</v>
      </c>
      <c r="I107" s="13">
        <f>H107/7.5345</f>
        <v>1924.4807220120776</v>
      </c>
      <c r="J107" s="35">
        <f t="shared" si="60"/>
        <v>29999.967960000002</v>
      </c>
      <c r="K107" s="35">
        <v>3981.68</v>
      </c>
      <c r="L107" s="10"/>
      <c r="M107" s="35"/>
      <c r="P107" s="140"/>
    </row>
    <row r="108" spans="2:16" hidden="1" x14ac:dyDescent="0.2">
      <c r="B108" s="75">
        <v>329</v>
      </c>
      <c r="C108" s="76" t="s">
        <v>51</v>
      </c>
      <c r="D108" s="13">
        <v>5000</v>
      </c>
      <c r="E108" s="13">
        <v>5000</v>
      </c>
      <c r="F108" s="13">
        <v>0</v>
      </c>
      <c r="G108" s="13">
        <f t="shared" si="59"/>
        <v>0</v>
      </c>
      <c r="H108" s="13">
        <v>500</v>
      </c>
      <c r="I108" s="13">
        <f>H108/7.5345</f>
        <v>66.361404207313029</v>
      </c>
      <c r="J108" s="35">
        <f t="shared" si="60"/>
        <v>4999.9695450000008</v>
      </c>
      <c r="K108" s="35">
        <v>663.61</v>
      </c>
      <c r="L108" s="10"/>
      <c r="M108" s="35"/>
      <c r="P108" s="140"/>
    </row>
    <row r="109" spans="2:16" ht="15" x14ac:dyDescent="0.25">
      <c r="B109" s="77">
        <v>34</v>
      </c>
      <c r="C109" s="78" t="s">
        <v>52</v>
      </c>
      <c r="D109" s="83">
        <f t="shared" ref="D109:K109" si="61">D110</f>
        <v>1000</v>
      </c>
      <c r="E109" s="83">
        <f t="shared" si="61"/>
        <v>1000</v>
      </c>
      <c r="F109" s="83">
        <f t="shared" si="61"/>
        <v>923.71</v>
      </c>
      <c r="G109" s="83">
        <f t="shared" si="61"/>
        <v>122.59738536067422</v>
      </c>
      <c r="H109" s="83">
        <f t="shared" si="61"/>
        <v>2000</v>
      </c>
      <c r="I109" s="83">
        <f t="shared" si="61"/>
        <v>265.44561682925212</v>
      </c>
      <c r="J109" s="83">
        <f t="shared" si="61"/>
        <v>3000</v>
      </c>
      <c r="K109" s="83">
        <f t="shared" si="61"/>
        <v>398.17</v>
      </c>
      <c r="L109" s="20">
        <v>398.17</v>
      </c>
      <c r="M109" s="20">
        <f>L109</f>
        <v>398.17</v>
      </c>
      <c r="P109" s="140"/>
    </row>
    <row r="110" spans="2:16" hidden="1" x14ac:dyDescent="0.2">
      <c r="B110" s="75">
        <v>343</v>
      </c>
      <c r="C110" s="76" t="s">
        <v>53</v>
      </c>
      <c r="D110" s="13">
        <v>1000</v>
      </c>
      <c r="E110" s="13">
        <v>1000</v>
      </c>
      <c r="F110" s="13">
        <v>923.71</v>
      </c>
      <c r="G110" s="13">
        <f t="shared" si="59"/>
        <v>122.59738536067422</v>
      </c>
      <c r="H110" s="13">
        <v>2000</v>
      </c>
      <c r="I110" s="13">
        <f>H110/7.5345</f>
        <v>265.44561682925212</v>
      </c>
      <c r="J110" s="35">
        <v>3000</v>
      </c>
      <c r="K110" s="35">
        <v>398.17</v>
      </c>
      <c r="L110" s="131"/>
      <c r="M110" s="131"/>
      <c r="P110" s="140"/>
    </row>
    <row r="111" spans="2:16" ht="15" x14ac:dyDescent="0.25">
      <c r="B111" s="58">
        <v>4</v>
      </c>
      <c r="C111" s="59" t="s">
        <v>13</v>
      </c>
      <c r="D111" s="20">
        <f t="shared" ref="D111:L111" si="62">D112</f>
        <v>0</v>
      </c>
      <c r="E111" s="20" t="e">
        <f t="shared" si="62"/>
        <v>#REF!</v>
      </c>
      <c r="F111" s="20">
        <f t="shared" si="62"/>
        <v>27462.5</v>
      </c>
      <c r="G111" s="20">
        <f t="shared" si="62"/>
        <v>3644.9001260866676</v>
      </c>
      <c r="H111" s="20">
        <f t="shared" si="62"/>
        <v>5000</v>
      </c>
      <c r="I111" s="20">
        <f t="shared" si="62"/>
        <v>663.61404207313024</v>
      </c>
      <c r="J111" s="20">
        <f t="shared" si="62"/>
        <v>9794.85</v>
      </c>
      <c r="K111" s="20">
        <f t="shared" si="62"/>
        <v>1300</v>
      </c>
      <c r="L111" s="20">
        <f t="shared" si="62"/>
        <v>1300</v>
      </c>
      <c r="M111" s="20">
        <f>L111</f>
        <v>1300</v>
      </c>
      <c r="P111" s="140"/>
    </row>
    <row r="112" spans="2:16" ht="15" x14ac:dyDescent="0.25">
      <c r="B112" s="77">
        <v>42</v>
      </c>
      <c r="C112" s="78" t="s">
        <v>36</v>
      </c>
      <c r="D112" s="83">
        <v>0</v>
      </c>
      <c r="E112" s="83" t="e">
        <f>SUM(#REF!)</f>
        <v>#REF!</v>
      </c>
      <c r="F112" s="83">
        <v>27462.5</v>
      </c>
      <c r="G112" s="83">
        <f t="shared" si="59"/>
        <v>3644.9001260866676</v>
      </c>
      <c r="H112" s="83">
        <v>5000</v>
      </c>
      <c r="I112" s="83">
        <f>H112/7.5345</f>
        <v>663.61404207313024</v>
      </c>
      <c r="J112" s="85">
        <f t="shared" si="60"/>
        <v>9794.85</v>
      </c>
      <c r="K112" s="83">
        <v>1300</v>
      </c>
      <c r="L112" s="85">
        <v>1300</v>
      </c>
      <c r="M112" s="85">
        <f>L112</f>
        <v>1300</v>
      </c>
      <c r="P112" s="140"/>
    </row>
    <row r="113" spans="1:16" x14ac:dyDescent="0.2">
      <c r="B113" s="51" t="s">
        <v>59</v>
      </c>
      <c r="C113" s="80" t="s">
        <v>176</v>
      </c>
      <c r="D113" s="23"/>
      <c r="E113" s="23"/>
      <c r="F113" s="23"/>
      <c r="G113" s="23"/>
      <c r="H113" s="23"/>
      <c r="I113" s="23"/>
      <c r="J113" s="23"/>
      <c r="K113" s="23"/>
      <c r="P113" s="140"/>
    </row>
    <row r="114" spans="1:16" x14ac:dyDescent="0.2">
      <c r="B114" s="64">
        <v>47300</v>
      </c>
      <c r="C114" s="80" t="s">
        <v>177</v>
      </c>
      <c r="D114" s="23"/>
      <c r="E114" s="23"/>
      <c r="F114" s="51"/>
      <c r="G114" s="51"/>
      <c r="H114" s="23"/>
      <c r="I114" s="23"/>
      <c r="J114" s="23"/>
      <c r="K114" s="23"/>
      <c r="P114" s="140"/>
    </row>
    <row r="115" spans="1:16" ht="15" x14ac:dyDescent="0.25">
      <c r="B115" s="58">
        <v>3</v>
      </c>
      <c r="C115" s="59" t="s">
        <v>5</v>
      </c>
      <c r="D115" s="20">
        <f>D116+D120</f>
        <v>180000</v>
      </c>
      <c r="E115" s="20">
        <f>E116+E120</f>
        <v>190000</v>
      </c>
      <c r="F115" s="20">
        <f t="shared" ref="F115:L115" si="63">F116+F120+F125</f>
        <v>228049.62</v>
      </c>
      <c r="G115" s="20">
        <f t="shared" si="63"/>
        <v>30267.386024288273</v>
      </c>
      <c r="H115" s="20">
        <f t="shared" si="63"/>
        <v>290000</v>
      </c>
      <c r="I115" s="20">
        <f t="shared" si="63"/>
        <v>38489.614440241552</v>
      </c>
      <c r="J115" s="20">
        <f t="shared" ref="J115" si="64">J116+J120+J125</f>
        <v>361656</v>
      </c>
      <c r="K115" s="20">
        <f t="shared" si="63"/>
        <v>48000</v>
      </c>
      <c r="L115" s="129">
        <f t="shared" si="63"/>
        <v>48000</v>
      </c>
      <c r="M115" s="129">
        <f>L115</f>
        <v>48000</v>
      </c>
      <c r="P115" s="140"/>
    </row>
    <row r="116" spans="1:16" ht="15" x14ac:dyDescent="0.25">
      <c r="B116" s="77">
        <v>31</v>
      </c>
      <c r="C116" s="78" t="s">
        <v>6</v>
      </c>
      <c r="D116" s="83">
        <f t="shared" ref="D116:K116" si="65">SUM(D117:D119)</f>
        <v>75900</v>
      </c>
      <c r="E116" s="83">
        <f t="shared" si="65"/>
        <v>76775</v>
      </c>
      <c r="F116" s="83">
        <f t="shared" si="65"/>
        <v>84367.51999999999</v>
      </c>
      <c r="G116" s="83">
        <f t="shared" si="65"/>
        <v>11197.494193377132</v>
      </c>
      <c r="H116" s="83">
        <f t="shared" si="65"/>
        <v>134150</v>
      </c>
      <c r="I116" s="83">
        <f t="shared" si="65"/>
        <v>17804.764748822083</v>
      </c>
      <c r="J116" s="83">
        <f t="shared" ref="J116" si="66">SUM(J117:J119)</f>
        <v>157450.02874500002</v>
      </c>
      <c r="K116" s="83">
        <f t="shared" si="65"/>
        <v>20897.210000000003</v>
      </c>
      <c r="L116" s="128">
        <v>20897.21</v>
      </c>
      <c r="M116" s="128">
        <f>L116</f>
        <v>20897.21</v>
      </c>
      <c r="P116" s="140"/>
    </row>
    <row r="117" spans="1:16" hidden="1" x14ac:dyDescent="0.2">
      <c r="B117" s="75">
        <v>311</v>
      </c>
      <c r="C117" s="76" t="s">
        <v>7</v>
      </c>
      <c r="D117" s="13">
        <v>63000</v>
      </c>
      <c r="E117" s="93">
        <v>65000</v>
      </c>
      <c r="F117" s="13">
        <v>66513.22</v>
      </c>
      <c r="G117" s="13">
        <f t="shared" ref="G117:G126" si="67">F117/7.5345</f>
        <v>8827.8213550998735</v>
      </c>
      <c r="H117" s="13">
        <v>110000</v>
      </c>
      <c r="I117" s="13">
        <f>H117/7.5345</f>
        <v>14599.508925608865</v>
      </c>
      <c r="J117" s="35">
        <f t="shared" ref="J117:J126" si="68">K117*7.5345</f>
        <v>130000.03696500002</v>
      </c>
      <c r="K117" s="35">
        <v>17253.97</v>
      </c>
      <c r="L117" s="63"/>
      <c r="M117" s="63"/>
      <c r="P117" s="140"/>
    </row>
    <row r="118" spans="1:16" hidden="1" x14ac:dyDescent="0.2">
      <c r="B118" s="75">
        <v>312</v>
      </c>
      <c r="C118" s="76" t="s">
        <v>21</v>
      </c>
      <c r="D118" s="13">
        <v>3000</v>
      </c>
      <c r="E118" s="93">
        <v>2700</v>
      </c>
      <c r="F118" s="13">
        <v>6600.93</v>
      </c>
      <c r="G118" s="13">
        <f t="shared" si="67"/>
        <v>876.0939677483575</v>
      </c>
      <c r="H118" s="13">
        <v>6000</v>
      </c>
      <c r="I118" s="13">
        <f>H118/7.5345</f>
        <v>796.33685048775624</v>
      </c>
      <c r="J118" s="35">
        <f t="shared" si="68"/>
        <v>6000.0237300000008</v>
      </c>
      <c r="K118" s="35">
        <v>796.34</v>
      </c>
      <c r="L118" s="63"/>
      <c r="M118" s="63"/>
      <c r="P118" s="140"/>
    </row>
    <row r="119" spans="1:16" hidden="1" x14ac:dyDescent="0.2">
      <c r="B119" s="75">
        <v>313</v>
      </c>
      <c r="C119" s="76" t="s">
        <v>8</v>
      </c>
      <c r="D119" s="13">
        <v>9900</v>
      </c>
      <c r="E119" s="93">
        <v>9075</v>
      </c>
      <c r="F119" s="13">
        <v>11253.37</v>
      </c>
      <c r="G119" s="13">
        <f t="shared" si="67"/>
        <v>1493.5788705289003</v>
      </c>
      <c r="H119" s="13">
        <v>18150</v>
      </c>
      <c r="I119" s="13">
        <f>H119/7.5345</f>
        <v>2408.9189727254629</v>
      </c>
      <c r="J119" s="35">
        <f t="shared" si="68"/>
        <v>21449.968050000003</v>
      </c>
      <c r="K119" s="35">
        <v>2846.9</v>
      </c>
      <c r="L119" s="63"/>
      <c r="M119" s="63"/>
      <c r="P119" s="140"/>
    </row>
    <row r="120" spans="1:16" ht="15" x14ac:dyDescent="0.25">
      <c r="A120" s="57"/>
      <c r="B120" s="77">
        <v>32</v>
      </c>
      <c r="C120" s="78" t="s">
        <v>9</v>
      </c>
      <c r="D120" s="83">
        <f>SUM(D121:D123)</f>
        <v>104100</v>
      </c>
      <c r="E120" s="83">
        <f>SUM(E121:E123)</f>
        <v>113225</v>
      </c>
      <c r="F120" s="83">
        <f>SUM(F121:F123)</f>
        <v>143682.1</v>
      </c>
      <c r="G120" s="83">
        <f>SUM(G121:G124)</f>
        <v>19069.89183091114</v>
      </c>
      <c r="H120" s="83">
        <f>SUM(H121:H124)</f>
        <v>153850</v>
      </c>
      <c r="I120" s="83">
        <f>SUM(I121:I124)</f>
        <v>20419.404074590217</v>
      </c>
      <c r="J120" s="83">
        <f>SUM(J121:J124)</f>
        <v>202205.93823</v>
      </c>
      <c r="K120" s="83">
        <f>SUM(K121:K124)</f>
        <v>26837.34</v>
      </c>
      <c r="L120" s="128">
        <v>26837.34</v>
      </c>
      <c r="M120" s="128">
        <f>L120</f>
        <v>26837.34</v>
      </c>
      <c r="P120" s="140"/>
    </row>
    <row r="121" spans="1:16" ht="15" hidden="1" x14ac:dyDescent="0.25">
      <c r="A121" s="57"/>
      <c r="B121" s="75">
        <v>321</v>
      </c>
      <c r="C121" s="76" t="s">
        <v>10</v>
      </c>
      <c r="D121" s="13">
        <v>5100</v>
      </c>
      <c r="E121" s="93">
        <v>3000</v>
      </c>
      <c r="F121" s="13">
        <v>1223.0999999999999</v>
      </c>
      <c r="G121" s="13">
        <f t="shared" si="67"/>
        <v>162.33326697192911</v>
      </c>
      <c r="H121" s="13">
        <v>12000</v>
      </c>
      <c r="I121" s="13">
        <f>H121/7.5345</f>
        <v>1592.6737009755125</v>
      </c>
      <c r="J121" s="35">
        <f t="shared" si="68"/>
        <v>11205.91116</v>
      </c>
      <c r="K121" s="35">
        <v>1487.28</v>
      </c>
      <c r="L121" s="128"/>
      <c r="M121" s="128"/>
      <c r="P121" s="140"/>
    </row>
    <row r="122" spans="1:16" hidden="1" x14ac:dyDescent="0.2">
      <c r="B122" s="75">
        <v>322</v>
      </c>
      <c r="C122" s="76" t="s">
        <v>11</v>
      </c>
      <c r="D122" s="13">
        <v>99000</v>
      </c>
      <c r="E122" s="93">
        <v>105000</v>
      </c>
      <c r="F122" s="13">
        <v>137234</v>
      </c>
      <c r="G122" s="13">
        <f t="shared" si="67"/>
        <v>18214.081889972789</v>
      </c>
      <c r="H122" s="13">
        <v>134850</v>
      </c>
      <c r="I122" s="13">
        <f>H122/7.5345</f>
        <v>17897.670714712323</v>
      </c>
      <c r="J122" s="35">
        <f t="shared" si="68"/>
        <v>180000.03379500002</v>
      </c>
      <c r="K122" s="35">
        <v>23890.11</v>
      </c>
      <c r="L122" s="63"/>
      <c r="M122" s="130"/>
      <c r="P122" s="140"/>
    </row>
    <row r="123" spans="1:16" hidden="1" x14ac:dyDescent="0.2">
      <c r="B123" s="75">
        <v>323</v>
      </c>
      <c r="C123" s="76" t="s">
        <v>12</v>
      </c>
      <c r="D123" s="13"/>
      <c r="E123" s="93">
        <v>5225</v>
      </c>
      <c r="F123" s="13">
        <v>5225</v>
      </c>
      <c r="G123" s="13">
        <f t="shared" si="67"/>
        <v>693.47667396642112</v>
      </c>
      <c r="H123" s="13">
        <v>6000</v>
      </c>
      <c r="I123" s="13">
        <f>H123/7.5345</f>
        <v>796.33685048775624</v>
      </c>
      <c r="J123" s="35">
        <f t="shared" si="68"/>
        <v>10000.014435000001</v>
      </c>
      <c r="K123" s="35">
        <v>1327.23</v>
      </c>
      <c r="L123" s="63"/>
      <c r="M123" s="130"/>
      <c r="P123" s="140"/>
    </row>
    <row r="124" spans="1:16" hidden="1" x14ac:dyDescent="0.2">
      <c r="B124" s="75">
        <v>329</v>
      </c>
      <c r="C124" s="76" t="s">
        <v>51</v>
      </c>
      <c r="D124" s="13">
        <v>9300</v>
      </c>
      <c r="E124" s="93">
        <v>3000</v>
      </c>
      <c r="F124" s="13">
        <v>0</v>
      </c>
      <c r="G124" s="13">
        <f t="shared" si="67"/>
        <v>0</v>
      </c>
      <c r="H124" s="13">
        <v>1000</v>
      </c>
      <c r="I124" s="13">
        <f>H124/7.5345</f>
        <v>132.72280841462606</v>
      </c>
      <c r="J124" s="35">
        <f t="shared" si="68"/>
        <v>999.97883999999999</v>
      </c>
      <c r="K124" s="35">
        <v>132.72</v>
      </c>
      <c r="L124" s="63"/>
      <c r="M124" s="130"/>
      <c r="P124" s="140"/>
    </row>
    <row r="125" spans="1:16" ht="15" x14ac:dyDescent="0.25">
      <c r="B125" s="77">
        <v>34</v>
      </c>
      <c r="C125" s="78" t="s">
        <v>52</v>
      </c>
      <c r="D125" s="83">
        <f t="shared" ref="D125:K125" si="69">D126</f>
        <v>0</v>
      </c>
      <c r="E125" s="83">
        <f t="shared" si="69"/>
        <v>0</v>
      </c>
      <c r="F125" s="83">
        <f t="shared" si="69"/>
        <v>0</v>
      </c>
      <c r="G125" s="83">
        <f t="shared" si="69"/>
        <v>0</v>
      </c>
      <c r="H125" s="83">
        <f t="shared" si="69"/>
        <v>2000</v>
      </c>
      <c r="I125" s="83">
        <f t="shared" si="69"/>
        <v>265.44561682925212</v>
      </c>
      <c r="J125" s="83">
        <f t="shared" si="69"/>
        <v>2000.033025</v>
      </c>
      <c r="K125" s="83">
        <f t="shared" si="69"/>
        <v>265.45</v>
      </c>
      <c r="L125" s="128">
        <v>265.45</v>
      </c>
      <c r="M125" s="128">
        <f>L125</f>
        <v>265.45</v>
      </c>
      <c r="P125" s="140"/>
    </row>
    <row r="126" spans="1:16" hidden="1" x14ac:dyDescent="0.2">
      <c r="B126" s="75">
        <v>343</v>
      </c>
      <c r="C126" s="76" t="s">
        <v>53</v>
      </c>
      <c r="D126" s="13">
        <v>0</v>
      </c>
      <c r="E126" s="13">
        <v>0</v>
      </c>
      <c r="F126" s="13">
        <v>0</v>
      </c>
      <c r="G126" s="13">
        <f t="shared" si="67"/>
        <v>0</v>
      </c>
      <c r="H126" s="13">
        <v>2000</v>
      </c>
      <c r="I126" s="13">
        <f>H126/7.5345</f>
        <v>265.44561682925212</v>
      </c>
      <c r="J126" s="35">
        <f t="shared" si="68"/>
        <v>2000.033025</v>
      </c>
      <c r="K126" s="35">
        <v>265.45</v>
      </c>
      <c r="L126" s="63"/>
      <c r="M126" s="130"/>
      <c r="P126" s="140"/>
    </row>
    <row r="127" spans="1:16" ht="15" x14ac:dyDescent="0.25">
      <c r="B127" s="58">
        <v>4</v>
      </c>
      <c r="C127" s="59" t="s">
        <v>13</v>
      </c>
      <c r="D127" s="20" t="e">
        <f t="shared" ref="D127:K127" si="70">D128</f>
        <v>#REF!</v>
      </c>
      <c r="E127" s="20" t="e">
        <f t="shared" si="70"/>
        <v>#REF!</v>
      </c>
      <c r="F127" s="20">
        <f t="shared" si="70"/>
        <v>0</v>
      </c>
      <c r="G127" s="20">
        <f t="shared" si="70"/>
        <v>0</v>
      </c>
      <c r="H127" s="20">
        <f t="shared" si="70"/>
        <v>120000</v>
      </c>
      <c r="I127" s="20">
        <f t="shared" si="70"/>
        <v>15926.737009755125</v>
      </c>
      <c r="J127" s="20">
        <f t="shared" si="70"/>
        <v>120552</v>
      </c>
      <c r="K127" s="20">
        <f t="shared" si="70"/>
        <v>16000</v>
      </c>
      <c r="L127" s="129">
        <f>L128</f>
        <v>0</v>
      </c>
      <c r="M127" s="129">
        <f>M128</f>
        <v>0</v>
      </c>
      <c r="P127" s="140"/>
    </row>
    <row r="128" spans="1:16" ht="15" x14ac:dyDescent="0.25">
      <c r="B128" s="77">
        <v>42</v>
      </c>
      <c r="C128" s="78" t="s">
        <v>36</v>
      </c>
      <c r="D128" s="83" t="e">
        <f>SUM(#REF!)</f>
        <v>#REF!</v>
      </c>
      <c r="E128" s="83" t="e">
        <f>SUM(#REF!)</f>
        <v>#REF!</v>
      </c>
      <c r="F128" s="83">
        <f t="shared" ref="F128:K128" si="71">F129</f>
        <v>0</v>
      </c>
      <c r="G128" s="83">
        <f t="shared" si="71"/>
        <v>0</v>
      </c>
      <c r="H128" s="83">
        <f t="shared" si="71"/>
        <v>120000</v>
      </c>
      <c r="I128" s="83">
        <f t="shared" si="71"/>
        <v>15926.737009755125</v>
      </c>
      <c r="J128" s="83">
        <f t="shared" si="71"/>
        <v>120552</v>
      </c>
      <c r="K128" s="83">
        <f t="shared" si="71"/>
        <v>16000</v>
      </c>
      <c r="L128" s="85">
        <v>0</v>
      </c>
      <c r="M128" s="128">
        <f>L128</f>
        <v>0</v>
      </c>
      <c r="P128" s="140"/>
    </row>
    <row r="129" spans="1:16" hidden="1" x14ac:dyDescent="0.2">
      <c r="B129" s="75">
        <v>422</v>
      </c>
      <c r="C129" s="76" t="s">
        <v>80</v>
      </c>
      <c r="D129" s="13">
        <v>5000</v>
      </c>
      <c r="E129" s="93">
        <v>30000</v>
      </c>
      <c r="F129" s="13">
        <v>0</v>
      </c>
      <c r="G129" s="13">
        <f t="shared" ref="G129" si="72">F129/7.5345</f>
        <v>0</v>
      </c>
      <c r="H129" s="13">
        <v>120000</v>
      </c>
      <c r="I129" s="13">
        <f>H129/7.5345</f>
        <v>15926.737009755125</v>
      </c>
      <c r="J129" s="35">
        <f t="shared" ref="J129" si="73">K129*7.5345</f>
        <v>120552</v>
      </c>
      <c r="K129" s="35">
        <v>16000</v>
      </c>
      <c r="M129" s="52"/>
      <c r="P129" s="140"/>
    </row>
    <row r="130" spans="1:16" x14ac:dyDescent="0.2">
      <c r="B130" s="51" t="s">
        <v>59</v>
      </c>
      <c r="C130" s="80" t="s">
        <v>176</v>
      </c>
      <c r="D130" s="23"/>
      <c r="E130" s="23"/>
      <c r="F130" s="23"/>
      <c r="G130" s="23"/>
      <c r="H130" s="23"/>
      <c r="I130" s="23"/>
      <c r="J130" s="23"/>
      <c r="K130" s="23"/>
      <c r="P130" s="140"/>
    </row>
    <row r="131" spans="1:16" x14ac:dyDescent="0.2">
      <c r="B131" s="64">
        <v>55291</v>
      </c>
      <c r="C131" s="80" t="s">
        <v>174</v>
      </c>
      <c r="D131" s="23"/>
      <c r="E131" s="23"/>
      <c r="F131" s="23"/>
      <c r="G131" s="23"/>
      <c r="H131" s="23"/>
      <c r="I131" s="23"/>
      <c r="J131" s="23"/>
      <c r="K131" s="23"/>
      <c r="P131" s="140"/>
    </row>
    <row r="132" spans="1:16" ht="15" x14ac:dyDescent="0.25">
      <c r="B132" s="58">
        <v>3</v>
      </c>
      <c r="C132" s="59" t="s">
        <v>5</v>
      </c>
      <c r="D132" s="20">
        <f t="shared" ref="D132:K132" si="74">D133+D137</f>
        <v>420000</v>
      </c>
      <c r="E132" s="20">
        <f t="shared" si="74"/>
        <v>430000</v>
      </c>
      <c r="F132" s="20">
        <f t="shared" si="74"/>
        <v>428288.64</v>
      </c>
      <c r="G132" s="20">
        <f t="shared" si="74"/>
        <v>56843.671112880751</v>
      </c>
      <c r="H132" s="20">
        <f t="shared" si="74"/>
        <v>420000</v>
      </c>
      <c r="I132" s="20">
        <f t="shared" si="74"/>
        <v>55743.57953414294</v>
      </c>
      <c r="J132" s="20">
        <f>J133+J137</f>
        <v>459999.99953000003</v>
      </c>
      <c r="K132" s="20">
        <f t="shared" si="74"/>
        <v>61052.49</v>
      </c>
      <c r="L132" s="129">
        <f>SUM(L133:L137)</f>
        <v>61052.490000000005</v>
      </c>
      <c r="M132" s="129">
        <f>L132</f>
        <v>61052.490000000005</v>
      </c>
      <c r="P132" s="140"/>
    </row>
    <row r="133" spans="1:16" ht="15" x14ac:dyDescent="0.25">
      <c r="B133" s="77">
        <v>31</v>
      </c>
      <c r="C133" s="78" t="s">
        <v>6</v>
      </c>
      <c r="D133" s="83">
        <f t="shared" ref="D133:K133" si="75">SUM(D134:D136)</f>
        <v>404800</v>
      </c>
      <c r="E133" s="83">
        <f t="shared" si="75"/>
        <v>422135</v>
      </c>
      <c r="F133" s="83">
        <f t="shared" si="75"/>
        <v>421436.3</v>
      </c>
      <c r="G133" s="83">
        <f t="shared" si="75"/>
        <v>55934.209303868869</v>
      </c>
      <c r="H133" s="83">
        <f t="shared" si="75"/>
        <v>404800</v>
      </c>
      <c r="I133" s="83">
        <f t="shared" si="75"/>
        <v>53726.192846240621</v>
      </c>
      <c r="J133" s="83">
        <f t="shared" ref="J133" si="76">SUM(J134:J136)</f>
        <v>442000.003685</v>
      </c>
      <c r="K133" s="83">
        <f t="shared" si="75"/>
        <v>58663.479999999996</v>
      </c>
      <c r="L133" s="128">
        <v>58663.48</v>
      </c>
      <c r="M133" s="128">
        <f>L133</f>
        <v>58663.48</v>
      </c>
      <c r="P133" s="140"/>
    </row>
    <row r="134" spans="1:16" hidden="1" x14ac:dyDescent="0.2">
      <c r="B134" s="75">
        <v>311</v>
      </c>
      <c r="C134" s="76" t="s">
        <v>60</v>
      </c>
      <c r="D134" s="13">
        <v>330000</v>
      </c>
      <c r="E134" s="93">
        <v>339000</v>
      </c>
      <c r="F134" s="13">
        <v>339718.21</v>
      </c>
      <c r="G134" s="13">
        <f>F134/7.5345</f>
        <v>45088.354900789702</v>
      </c>
      <c r="H134" s="13">
        <v>334000</v>
      </c>
      <c r="I134" s="13">
        <f>H134/7.5345</f>
        <v>44329.418010485097</v>
      </c>
      <c r="J134" s="35">
        <v>360000</v>
      </c>
      <c r="K134" s="35">
        <v>47780.21</v>
      </c>
      <c r="L134" s="63"/>
      <c r="M134" s="63"/>
      <c r="P134" s="140"/>
    </row>
    <row r="135" spans="1:16" hidden="1" x14ac:dyDescent="0.2">
      <c r="B135" s="75">
        <v>312</v>
      </c>
      <c r="C135" s="76" t="s">
        <v>69</v>
      </c>
      <c r="D135" s="13">
        <v>22000</v>
      </c>
      <c r="E135" s="93">
        <v>27200</v>
      </c>
      <c r="F135" s="13">
        <v>25943.279999999999</v>
      </c>
      <c r="G135" s="13">
        <f t="shared" ref="G135:G138" si="77">F135/7.5345</f>
        <v>3443.2649810869993</v>
      </c>
      <c r="H135" s="13">
        <v>18000</v>
      </c>
      <c r="I135" s="13">
        <f>H135/7.5345</f>
        <v>2389.0105514632687</v>
      </c>
      <c r="J135" s="35">
        <v>22600.04</v>
      </c>
      <c r="K135" s="35">
        <v>2999.54</v>
      </c>
      <c r="L135" s="63"/>
      <c r="M135" s="63"/>
      <c r="P135" s="140"/>
    </row>
    <row r="136" spans="1:16" hidden="1" x14ac:dyDescent="0.2">
      <c r="A136" s="57"/>
      <c r="B136" s="75">
        <v>313</v>
      </c>
      <c r="C136" s="76" t="s">
        <v>8</v>
      </c>
      <c r="D136" s="13">
        <v>52800</v>
      </c>
      <c r="E136" s="93">
        <v>55935</v>
      </c>
      <c r="F136" s="13">
        <v>55774.81</v>
      </c>
      <c r="G136" s="13">
        <f t="shared" si="77"/>
        <v>7402.5894219921684</v>
      </c>
      <c r="H136" s="13">
        <v>52800</v>
      </c>
      <c r="I136" s="13">
        <f>H136/7.5345</f>
        <v>7007.7642842922551</v>
      </c>
      <c r="J136" s="35">
        <f t="shared" ref="J136:J138" si="78">K136*7.5345</f>
        <v>59399.963685000002</v>
      </c>
      <c r="K136" s="35">
        <v>7883.73</v>
      </c>
      <c r="L136" s="63"/>
      <c r="M136" s="63"/>
      <c r="P136" s="140"/>
    </row>
    <row r="137" spans="1:16" ht="15" x14ac:dyDescent="0.25">
      <c r="B137" s="77">
        <v>32</v>
      </c>
      <c r="C137" s="78" t="s">
        <v>9</v>
      </c>
      <c r="D137" s="83">
        <f t="shared" ref="D137:K137" si="79">SUM(D138:D138)</f>
        <v>15200</v>
      </c>
      <c r="E137" s="83">
        <f t="shared" si="79"/>
        <v>7865</v>
      </c>
      <c r="F137" s="83">
        <f t="shared" si="79"/>
        <v>6852.34</v>
      </c>
      <c r="G137" s="83">
        <f t="shared" si="79"/>
        <v>909.4618090118787</v>
      </c>
      <c r="H137" s="83">
        <f t="shared" si="79"/>
        <v>15200</v>
      </c>
      <c r="I137" s="83">
        <f t="shared" si="79"/>
        <v>2017.386687902316</v>
      </c>
      <c r="J137" s="83">
        <f t="shared" si="79"/>
        <v>17999.995845000001</v>
      </c>
      <c r="K137" s="83">
        <f t="shared" si="79"/>
        <v>2389.0100000000002</v>
      </c>
      <c r="L137" s="128">
        <v>2389.0100000000002</v>
      </c>
      <c r="M137" s="128">
        <f>L137</f>
        <v>2389.0100000000002</v>
      </c>
      <c r="P137" s="140"/>
    </row>
    <row r="138" spans="1:16" hidden="1" x14ac:dyDescent="0.2">
      <c r="B138" s="75">
        <v>321</v>
      </c>
      <c r="C138" s="76" t="s">
        <v>10</v>
      </c>
      <c r="D138" s="13">
        <v>15200</v>
      </c>
      <c r="E138" s="93">
        <v>7865</v>
      </c>
      <c r="F138" s="13">
        <v>6852.34</v>
      </c>
      <c r="G138" s="13">
        <f t="shared" si="77"/>
        <v>909.4618090118787</v>
      </c>
      <c r="H138" s="13">
        <v>15200</v>
      </c>
      <c r="I138" s="13">
        <f>H138/7.5345</f>
        <v>2017.386687902316</v>
      </c>
      <c r="J138" s="35">
        <f t="shared" si="78"/>
        <v>17999.995845000001</v>
      </c>
      <c r="K138" s="35">
        <v>2389.0100000000002</v>
      </c>
      <c r="P138" s="140"/>
    </row>
    <row r="139" spans="1:16" ht="15" x14ac:dyDescent="0.25">
      <c r="B139" s="51" t="s">
        <v>62</v>
      </c>
      <c r="C139" s="80" t="s">
        <v>178</v>
      </c>
      <c r="D139" s="34"/>
      <c r="E139" s="34"/>
      <c r="F139" s="34"/>
      <c r="G139" s="34"/>
      <c r="H139" s="34"/>
      <c r="I139" s="34"/>
      <c r="J139" s="34"/>
      <c r="K139" s="34"/>
      <c r="P139" s="140"/>
    </row>
    <row r="140" spans="1:16" x14ac:dyDescent="0.2">
      <c r="B140" s="64">
        <v>11001</v>
      </c>
      <c r="C140" s="51" t="s">
        <v>170</v>
      </c>
      <c r="D140" s="23"/>
      <c r="E140" s="23"/>
      <c r="F140" s="51"/>
      <c r="G140" s="51"/>
      <c r="H140" s="23"/>
      <c r="I140" s="23"/>
      <c r="J140" s="23"/>
      <c r="K140" s="23"/>
      <c r="P140" s="140"/>
    </row>
    <row r="141" spans="1:16" ht="15" x14ac:dyDescent="0.25">
      <c r="B141" s="58">
        <v>3</v>
      </c>
      <c r="C141" s="59" t="s">
        <v>5</v>
      </c>
      <c r="D141" s="20">
        <f t="shared" ref="D141:L141" si="80">D142</f>
        <v>10000</v>
      </c>
      <c r="E141" s="20">
        <f t="shared" si="80"/>
        <v>10000</v>
      </c>
      <c r="F141" s="20">
        <f t="shared" si="80"/>
        <v>0</v>
      </c>
      <c r="G141" s="20">
        <f t="shared" si="80"/>
        <v>0</v>
      </c>
      <c r="H141" s="20">
        <f t="shared" si="80"/>
        <v>10000</v>
      </c>
      <c r="I141" s="20">
        <f t="shared" si="80"/>
        <v>1327.2280841462605</v>
      </c>
      <c r="J141" s="20">
        <f t="shared" si="80"/>
        <v>10171.58</v>
      </c>
      <c r="K141" s="20">
        <f t="shared" si="80"/>
        <v>1350.000663614042</v>
      </c>
      <c r="L141" s="129">
        <f t="shared" si="80"/>
        <v>1350</v>
      </c>
      <c r="M141" s="129">
        <f>L141</f>
        <v>1350</v>
      </c>
      <c r="P141" s="140"/>
    </row>
    <row r="142" spans="1:16" ht="15" x14ac:dyDescent="0.25">
      <c r="A142" s="57"/>
      <c r="B142" s="77">
        <v>32</v>
      </c>
      <c r="C142" s="78" t="s">
        <v>9</v>
      </c>
      <c r="D142" s="83">
        <f t="shared" ref="D142:K142" si="81">SUM(D143:D143)</f>
        <v>10000</v>
      </c>
      <c r="E142" s="83">
        <f t="shared" si="81"/>
        <v>10000</v>
      </c>
      <c r="F142" s="83">
        <f t="shared" si="81"/>
        <v>0</v>
      </c>
      <c r="G142" s="83">
        <f t="shared" si="81"/>
        <v>0</v>
      </c>
      <c r="H142" s="83">
        <f t="shared" si="81"/>
        <v>10000</v>
      </c>
      <c r="I142" s="83">
        <f t="shared" si="81"/>
        <v>1327.2280841462605</v>
      </c>
      <c r="J142" s="83">
        <f t="shared" si="81"/>
        <v>10171.58</v>
      </c>
      <c r="K142" s="83">
        <f t="shared" si="81"/>
        <v>1350.000663614042</v>
      </c>
      <c r="L142" s="128">
        <v>1350</v>
      </c>
      <c r="M142" s="128">
        <f>L142</f>
        <v>1350</v>
      </c>
      <c r="P142" s="140"/>
    </row>
    <row r="143" spans="1:16" x14ac:dyDescent="0.2">
      <c r="B143" s="75">
        <v>322</v>
      </c>
      <c r="C143" s="76" t="s">
        <v>11</v>
      </c>
      <c r="D143" s="13">
        <v>10000</v>
      </c>
      <c r="E143" s="13">
        <v>10000</v>
      </c>
      <c r="F143" s="13">
        <v>0</v>
      </c>
      <c r="G143" s="13">
        <f t="shared" ref="G143" si="82">F143/7.5345</f>
        <v>0</v>
      </c>
      <c r="H143" s="13">
        <v>10000</v>
      </c>
      <c r="I143" s="13">
        <f>H143/7.5345</f>
        <v>1327.2280841462605</v>
      </c>
      <c r="J143" s="35">
        <v>10171.58</v>
      </c>
      <c r="K143" s="35">
        <f>J143/7.5345</f>
        <v>1350.000663614042</v>
      </c>
      <c r="P143" s="140"/>
    </row>
    <row r="144" spans="1:16" ht="15" x14ac:dyDescent="0.25">
      <c r="B144" s="51" t="s">
        <v>62</v>
      </c>
      <c r="C144" s="80" t="s">
        <v>178</v>
      </c>
      <c r="D144" s="34"/>
      <c r="E144" s="34"/>
      <c r="F144" s="34"/>
      <c r="G144" s="34"/>
      <c r="H144" s="34"/>
      <c r="I144" s="34"/>
      <c r="J144" s="34"/>
      <c r="K144" s="34"/>
      <c r="P144" s="140"/>
    </row>
    <row r="145" spans="1:16" x14ac:dyDescent="0.2">
      <c r="B145" s="57">
        <v>47300</v>
      </c>
      <c r="C145" s="80" t="s">
        <v>177</v>
      </c>
      <c r="D145" s="23"/>
      <c r="E145" s="23"/>
      <c r="F145" s="23"/>
      <c r="G145" s="23"/>
      <c r="H145" s="23"/>
      <c r="I145" s="23"/>
      <c r="J145" s="23"/>
      <c r="K145" s="23"/>
      <c r="P145" s="140"/>
    </row>
    <row r="146" spans="1:16" ht="15" x14ac:dyDescent="0.25">
      <c r="B146" s="58">
        <v>3</v>
      </c>
      <c r="C146" s="59" t="s">
        <v>5</v>
      </c>
      <c r="D146" s="20">
        <f t="shared" ref="D146:K146" si="83">D147+D150+D156</f>
        <v>115900</v>
      </c>
      <c r="E146" s="20">
        <f t="shared" si="83"/>
        <v>45888.21</v>
      </c>
      <c r="F146" s="20">
        <f t="shared" si="83"/>
        <v>46645.31</v>
      </c>
      <c r="G146" s="20">
        <f t="shared" si="83"/>
        <v>6190.8965425708411</v>
      </c>
      <c r="H146" s="20">
        <f t="shared" si="83"/>
        <v>34000</v>
      </c>
      <c r="I146" s="20">
        <f t="shared" si="83"/>
        <v>4512.5754860972866</v>
      </c>
      <c r="J146" s="20">
        <f t="shared" ref="J146" si="84">J147+J150+J156</f>
        <v>61029.450000000004</v>
      </c>
      <c r="K146" s="20">
        <f t="shared" si="83"/>
        <v>8099.9999999999991</v>
      </c>
      <c r="L146" s="129">
        <f>SUM(L147:L156)</f>
        <v>8099.9999999999991</v>
      </c>
      <c r="M146" s="129">
        <f>L146</f>
        <v>8099.9999999999991</v>
      </c>
      <c r="P146" s="140"/>
    </row>
    <row r="147" spans="1:16" ht="15" x14ac:dyDescent="0.25">
      <c r="A147" s="57"/>
      <c r="B147" s="77">
        <v>31</v>
      </c>
      <c r="C147" s="78" t="s">
        <v>6</v>
      </c>
      <c r="D147" s="83">
        <f t="shared" ref="D147:K147" si="85">SUM(D148:D149)</f>
        <v>31000</v>
      </c>
      <c r="E147" s="83">
        <f t="shared" si="85"/>
        <v>10836.36</v>
      </c>
      <c r="F147" s="83">
        <f t="shared" si="85"/>
        <v>10836.36</v>
      </c>
      <c r="G147" s="83">
        <f t="shared" si="85"/>
        <v>1438.2321321919171</v>
      </c>
      <c r="H147" s="83">
        <f t="shared" si="85"/>
        <v>1000</v>
      </c>
      <c r="I147" s="83">
        <f t="shared" si="85"/>
        <v>132.72280841462606</v>
      </c>
      <c r="J147" s="83">
        <f t="shared" ref="J147" si="86">SUM(J148:J149)</f>
        <v>24999.998415000002</v>
      </c>
      <c r="K147" s="83">
        <f t="shared" si="85"/>
        <v>3318.07</v>
      </c>
      <c r="L147" s="85">
        <v>3318.07</v>
      </c>
      <c r="M147" s="85">
        <f>L147</f>
        <v>3318.07</v>
      </c>
      <c r="P147" s="140"/>
    </row>
    <row r="148" spans="1:16" hidden="1" x14ac:dyDescent="0.2">
      <c r="B148" s="75">
        <v>311</v>
      </c>
      <c r="C148" s="76" t="s">
        <v>82</v>
      </c>
      <c r="D148" s="13">
        <v>26500</v>
      </c>
      <c r="E148" s="93">
        <v>9301.59</v>
      </c>
      <c r="F148" s="13">
        <v>9301.59</v>
      </c>
      <c r="G148" s="13">
        <f t="shared" ref="G148:G157" si="87">F148/7.5345</f>
        <v>1234.5331475214016</v>
      </c>
      <c r="H148" s="13">
        <v>858.37</v>
      </c>
      <c r="I148" s="13">
        <f>H148/7.5345</f>
        <v>113.92527705886256</v>
      </c>
      <c r="J148" s="35">
        <f t="shared" ref="J148:J157" si="88">K148*7.5345</f>
        <v>21459.235485000001</v>
      </c>
      <c r="K148" s="35">
        <v>2848.13</v>
      </c>
      <c r="L148" s="10"/>
      <c r="M148" s="10"/>
      <c r="P148" s="140"/>
    </row>
    <row r="149" spans="1:16" hidden="1" x14ac:dyDescent="0.2">
      <c r="B149" s="75">
        <v>313</v>
      </c>
      <c r="C149" s="76" t="s">
        <v>8</v>
      </c>
      <c r="D149" s="13">
        <v>4500</v>
      </c>
      <c r="E149" s="93">
        <v>1534.77</v>
      </c>
      <c r="F149" s="13">
        <v>1534.77</v>
      </c>
      <c r="G149" s="13">
        <f t="shared" si="87"/>
        <v>203.69898467051561</v>
      </c>
      <c r="H149" s="13">
        <v>141.63</v>
      </c>
      <c r="I149" s="13">
        <f>H149/7.5345</f>
        <v>18.797531355763486</v>
      </c>
      <c r="J149" s="35">
        <f t="shared" si="88"/>
        <v>3540.7629300000003</v>
      </c>
      <c r="K149" s="35">
        <v>469.94</v>
      </c>
      <c r="L149" s="10"/>
      <c r="M149" s="10"/>
      <c r="P149" s="140"/>
    </row>
    <row r="150" spans="1:16" ht="15" x14ac:dyDescent="0.25">
      <c r="B150" s="77">
        <v>32</v>
      </c>
      <c r="C150" s="78" t="s">
        <v>9</v>
      </c>
      <c r="D150" s="83">
        <f t="shared" ref="D150:K150" si="89">SUM(D151:D155)</f>
        <v>83900</v>
      </c>
      <c r="E150" s="83">
        <f t="shared" si="89"/>
        <v>34551.85</v>
      </c>
      <c r="F150" s="83">
        <f t="shared" si="89"/>
        <v>35353.35</v>
      </c>
      <c r="G150" s="83">
        <f t="shared" si="89"/>
        <v>4692.1958988652204</v>
      </c>
      <c r="H150" s="83">
        <f t="shared" si="89"/>
        <v>32500</v>
      </c>
      <c r="I150" s="83">
        <f t="shared" si="89"/>
        <v>4313.491273475347</v>
      </c>
      <c r="J150" s="83">
        <f t="shared" ref="J150" si="90">SUM(J151:J155)</f>
        <v>35529.462165000004</v>
      </c>
      <c r="K150" s="83">
        <f t="shared" si="89"/>
        <v>4715.57</v>
      </c>
      <c r="L150" s="85">
        <v>4715.57</v>
      </c>
      <c r="M150" s="85">
        <f>L150</f>
        <v>4715.57</v>
      </c>
      <c r="P150" s="140"/>
    </row>
    <row r="151" spans="1:16" hidden="1" x14ac:dyDescent="0.2">
      <c r="B151" s="75">
        <v>321</v>
      </c>
      <c r="C151" s="76" t="s">
        <v>10</v>
      </c>
      <c r="D151" s="13">
        <v>3400</v>
      </c>
      <c r="E151" s="93">
        <v>1000</v>
      </c>
      <c r="F151" s="13">
        <v>0</v>
      </c>
      <c r="G151" s="13">
        <f t="shared" si="87"/>
        <v>0</v>
      </c>
      <c r="H151" s="13">
        <v>0</v>
      </c>
      <c r="I151" s="13">
        <f>H151/7.5345</f>
        <v>0</v>
      </c>
      <c r="J151" s="35">
        <f t="shared" si="88"/>
        <v>1029.5140799999999</v>
      </c>
      <c r="K151" s="35">
        <v>136.63999999999999</v>
      </c>
      <c r="L151" s="63"/>
      <c r="M151" s="63"/>
      <c r="P151" s="140"/>
    </row>
    <row r="152" spans="1:16" hidden="1" x14ac:dyDescent="0.2">
      <c r="B152" s="75">
        <v>322</v>
      </c>
      <c r="C152" s="76" t="s">
        <v>11</v>
      </c>
      <c r="D152" s="13">
        <v>11500</v>
      </c>
      <c r="E152" s="93">
        <v>15746.46</v>
      </c>
      <c r="F152" s="13">
        <v>15547.96</v>
      </c>
      <c r="G152" s="13">
        <f t="shared" si="87"/>
        <v>2063.5689163182692</v>
      </c>
      <c r="H152" s="13">
        <v>17000</v>
      </c>
      <c r="I152" s="13">
        <f>H152/7.5345</f>
        <v>2256.2877430486428</v>
      </c>
      <c r="J152" s="35">
        <f t="shared" si="88"/>
        <v>15999.962820000001</v>
      </c>
      <c r="K152" s="35">
        <v>2123.56</v>
      </c>
      <c r="L152" s="63"/>
      <c r="M152" s="63"/>
      <c r="P152" s="140"/>
    </row>
    <row r="153" spans="1:16" hidden="1" x14ac:dyDescent="0.2">
      <c r="B153" s="75">
        <v>323</v>
      </c>
      <c r="C153" s="76" t="s">
        <v>12</v>
      </c>
      <c r="D153" s="13">
        <v>54500</v>
      </c>
      <c r="E153" s="93">
        <v>15299.04</v>
      </c>
      <c r="F153" s="13">
        <v>17299.04</v>
      </c>
      <c r="G153" s="13">
        <f t="shared" si="87"/>
        <v>2295.9771716769528</v>
      </c>
      <c r="H153" s="13">
        <v>15500</v>
      </c>
      <c r="I153" s="13">
        <f>H153/7.5345</f>
        <v>2057.2035304267038</v>
      </c>
      <c r="J153" s="35">
        <f t="shared" si="88"/>
        <v>15499.973399999999</v>
      </c>
      <c r="K153" s="35">
        <v>2057.1999999999998</v>
      </c>
      <c r="L153" s="63"/>
      <c r="M153" s="63"/>
      <c r="P153" s="140"/>
    </row>
    <row r="154" spans="1:16" hidden="1" x14ac:dyDescent="0.2">
      <c r="B154" s="75">
        <v>324</v>
      </c>
      <c r="C154" s="76" t="s">
        <v>105</v>
      </c>
      <c r="D154" s="13">
        <v>6000</v>
      </c>
      <c r="E154" s="93">
        <v>0</v>
      </c>
      <c r="F154" s="13">
        <v>0</v>
      </c>
      <c r="G154" s="13">
        <f t="shared" si="87"/>
        <v>0</v>
      </c>
      <c r="H154" s="13">
        <v>0</v>
      </c>
      <c r="I154" s="13">
        <f>H154/7.5345</f>
        <v>0</v>
      </c>
      <c r="J154" s="35">
        <f t="shared" si="88"/>
        <v>499.98942</v>
      </c>
      <c r="K154" s="35">
        <v>66.36</v>
      </c>
      <c r="L154" s="63"/>
      <c r="M154" s="63"/>
      <c r="P154" s="140"/>
    </row>
    <row r="155" spans="1:16" hidden="1" x14ac:dyDescent="0.2">
      <c r="B155" s="75">
        <v>329</v>
      </c>
      <c r="C155" s="76" t="s">
        <v>51</v>
      </c>
      <c r="D155" s="13">
        <v>8500</v>
      </c>
      <c r="E155" s="93">
        <v>2506.35</v>
      </c>
      <c r="F155" s="13">
        <v>2506.35</v>
      </c>
      <c r="G155" s="13">
        <f t="shared" si="87"/>
        <v>332.64981086999796</v>
      </c>
      <c r="H155" s="13">
        <v>0</v>
      </c>
      <c r="I155" s="13">
        <f>H155/7.5345</f>
        <v>0</v>
      </c>
      <c r="J155" s="35">
        <f t="shared" si="88"/>
        <v>2500.0224450000001</v>
      </c>
      <c r="K155" s="35">
        <v>331.81</v>
      </c>
      <c r="L155" s="63"/>
      <c r="M155" s="63"/>
      <c r="P155" s="140"/>
    </row>
    <row r="156" spans="1:16" ht="15" x14ac:dyDescent="0.25">
      <c r="B156" s="77">
        <v>34</v>
      </c>
      <c r="C156" s="78" t="s">
        <v>52</v>
      </c>
      <c r="D156" s="83">
        <f t="shared" ref="D156:K156" si="91">D157</f>
        <v>1000</v>
      </c>
      <c r="E156" s="83">
        <f t="shared" si="91"/>
        <v>500</v>
      </c>
      <c r="F156" s="83">
        <f t="shared" si="91"/>
        <v>455.6</v>
      </c>
      <c r="G156" s="83">
        <f t="shared" si="91"/>
        <v>60.468511513703632</v>
      </c>
      <c r="H156" s="83">
        <f t="shared" si="91"/>
        <v>500</v>
      </c>
      <c r="I156" s="83">
        <f t="shared" si="91"/>
        <v>66.361404207313029</v>
      </c>
      <c r="J156" s="83">
        <f t="shared" si="91"/>
        <v>499.98942</v>
      </c>
      <c r="K156" s="83">
        <f t="shared" si="91"/>
        <v>66.36</v>
      </c>
      <c r="L156" s="128">
        <v>66.36</v>
      </c>
      <c r="M156" s="128">
        <f>L156</f>
        <v>66.36</v>
      </c>
      <c r="P156" s="140"/>
    </row>
    <row r="157" spans="1:16" hidden="1" x14ac:dyDescent="0.2">
      <c r="B157" s="75">
        <v>343</v>
      </c>
      <c r="C157" s="76" t="s">
        <v>53</v>
      </c>
      <c r="D157" s="13">
        <v>1000</v>
      </c>
      <c r="E157" s="93">
        <v>500</v>
      </c>
      <c r="F157" s="13">
        <v>455.6</v>
      </c>
      <c r="G157" s="13">
        <f t="shared" si="87"/>
        <v>60.468511513703632</v>
      </c>
      <c r="H157" s="13">
        <v>500</v>
      </c>
      <c r="I157" s="13">
        <f>H157/7.5345</f>
        <v>66.361404207313029</v>
      </c>
      <c r="J157" s="35">
        <f t="shared" si="88"/>
        <v>499.98942</v>
      </c>
      <c r="K157" s="35">
        <v>66.36</v>
      </c>
      <c r="L157" s="63"/>
      <c r="M157" s="63"/>
      <c r="P157" s="140"/>
    </row>
    <row r="158" spans="1:16" ht="15" x14ac:dyDescent="0.25">
      <c r="B158" s="58">
        <v>4</v>
      </c>
      <c r="C158" s="59" t="s">
        <v>13</v>
      </c>
      <c r="D158" s="20">
        <f t="shared" ref="D158:M158" si="92">D159</f>
        <v>8100</v>
      </c>
      <c r="E158" s="20">
        <f t="shared" si="92"/>
        <v>0</v>
      </c>
      <c r="F158" s="20">
        <f t="shared" si="92"/>
        <v>0</v>
      </c>
      <c r="G158" s="20">
        <f t="shared" si="92"/>
        <v>0</v>
      </c>
      <c r="H158" s="20">
        <f t="shared" si="92"/>
        <v>10000</v>
      </c>
      <c r="I158" s="20">
        <f t="shared" si="92"/>
        <v>1327.2280841462605</v>
      </c>
      <c r="J158" s="20">
        <f t="shared" si="92"/>
        <v>9794.85</v>
      </c>
      <c r="K158" s="20">
        <f t="shared" si="92"/>
        <v>1300</v>
      </c>
      <c r="L158" s="129">
        <f t="shared" si="92"/>
        <v>1300</v>
      </c>
      <c r="M158" s="129">
        <f t="shared" si="92"/>
        <v>1300</v>
      </c>
      <c r="P158" s="140"/>
    </row>
    <row r="159" spans="1:16" ht="15" x14ac:dyDescent="0.25">
      <c r="B159" s="77">
        <v>42</v>
      </c>
      <c r="C159" s="78" t="s">
        <v>36</v>
      </c>
      <c r="D159" s="83">
        <f t="shared" ref="D159:K159" si="93">D160</f>
        <v>8100</v>
      </c>
      <c r="E159" s="83">
        <f t="shared" si="93"/>
        <v>0</v>
      </c>
      <c r="F159" s="83">
        <f t="shared" si="93"/>
        <v>0</v>
      </c>
      <c r="G159" s="83">
        <f t="shared" si="93"/>
        <v>0</v>
      </c>
      <c r="H159" s="83">
        <f t="shared" si="93"/>
        <v>10000</v>
      </c>
      <c r="I159" s="83">
        <f t="shared" si="93"/>
        <v>1327.2280841462605</v>
      </c>
      <c r="J159" s="83">
        <f t="shared" si="93"/>
        <v>9794.85</v>
      </c>
      <c r="K159" s="83">
        <f t="shared" si="93"/>
        <v>1300</v>
      </c>
      <c r="L159" s="128">
        <v>1300</v>
      </c>
      <c r="M159" s="128">
        <f>L159</f>
        <v>1300</v>
      </c>
      <c r="P159" s="140"/>
    </row>
    <row r="160" spans="1:16" hidden="1" x14ac:dyDescent="0.2">
      <c r="B160" s="75">
        <v>422</v>
      </c>
      <c r="C160" s="76" t="s">
        <v>80</v>
      </c>
      <c r="D160" s="13">
        <v>8100</v>
      </c>
      <c r="E160" s="93">
        <v>0</v>
      </c>
      <c r="F160" s="13">
        <v>0</v>
      </c>
      <c r="G160" s="13">
        <f t="shared" ref="G160" si="94">F160/7.5345</f>
        <v>0</v>
      </c>
      <c r="H160" s="13">
        <v>10000</v>
      </c>
      <c r="I160" s="13">
        <f>H160/7.5345</f>
        <v>1327.2280841462605</v>
      </c>
      <c r="J160" s="35">
        <f t="shared" ref="J160" si="95">K160*7.5345</f>
        <v>9794.85</v>
      </c>
      <c r="K160" s="35">
        <v>1300</v>
      </c>
      <c r="P160" s="140"/>
    </row>
    <row r="161" spans="1:16" ht="15" x14ac:dyDescent="0.25">
      <c r="B161" s="51" t="s">
        <v>62</v>
      </c>
      <c r="C161" s="80" t="s">
        <v>178</v>
      </c>
      <c r="D161" s="34"/>
      <c r="E161" s="34"/>
      <c r="F161" s="34"/>
      <c r="G161" s="34"/>
      <c r="H161" s="34"/>
      <c r="I161" s="34"/>
      <c r="J161" s="34"/>
      <c r="K161" s="34"/>
      <c r="P161" s="140"/>
    </row>
    <row r="162" spans="1:16" x14ac:dyDescent="0.2">
      <c r="B162" s="64">
        <v>53080</v>
      </c>
      <c r="C162" s="80" t="s">
        <v>179</v>
      </c>
      <c r="D162" s="23"/>
      <c r="E162" s="23"/>
      <c r="F162" s="23"/>
      <c r="G162" s="23"/>
      <c r="H162" s="23"/>
      <c r="I162" s="23"/>
      <c r="J162" s="23"/>
      <c r="K162" s="23"/>
      <c r="P162" s="140"/>
    </row>
    <row r="163" spans="1:16" ht="15" x14ac:dyDescent="0.25">
      <c r="B163" s="58">
        <v>3</v>
      </c>
      <c r="C163" s="59" t="s">
        <v>5</v>
      </c>
      <c r="D163" s="20">
        <f t="shared" ref="D163:L163" si="96">D164</f>
        <v>40000</v>
      </c>
      <c r="E163" s="20">
        <f t="shared" si="96"/>
        <v>40000</v>
      </c>
      <c r="F163" s="20">
        <f t="shared" si="96"/>
        <v>0</v>
      </c>
      <c r="G163" s="20">
        <f t="shared" si="96"/>
        <v>0</v>
      </c>
      <c r="H163" s="20">
        <f t="shared" si="96"/>
        <v>40000</v>
      </c>
      <c r="I163" s="20">
        <f t="shared" si="96"/>
        <v>5308.9123365850419</v>
      </c>
      <c r="J163" s="20">
        <f t="shared" si="96"/>
        <v>40000</v>
      </c>
      <c r="K163" s="20">
        <f t="shared" si="96"/>
        <v>5308.91</v>
      </c>
      <c r="L163" s="129">
        <f t="shared" si="96"/>
        <v>5308.91</v>
      </c>
      <c r="M163" s="129">
        <f>L163</f>
        <v>5308.91</v>
      </c>
      <c r="P163" s="140"/>
    </row>
    <row r="164" spans="1:16" ht="15" x14ac:dyDescent="0.25">
      <c r="A164" s="57"/>
      <c r="B164" s="77">
        <v>32</v>
      </c>
      <c r="C164" s="78" t="s">
        <v>9</v>
      </c>
      <c r="D164" s="83">
        <f t="shared" ref="D164:K164" si="97">SUM(D165:D166)</f>
        <v>40000</v>
      </c>
      <c r="E164" s="83">
        <f t="shared" si="97"/>
        <v>40000</v>
      </c>
      <c r="F164" s="83">
        <f t="shared" si="97"/>
        <v>0</v>
      </c>
      <c r="G164" s="83">
        <f t="shared" si="97"/>
        <v>0</v>
      </c>
      <c r="H164" s="83">
        <f t="shared" si="97"/>
        <v>40000</v>
      </c>
      <c r="I164" s="83">
        <f t="shared" si="97"/>
        <v>5308.9123365850419</v>
      </c>
      <c r="J164" s="83">
        <f t="shared" ref="J164" si="98">SUM(J165:J166)</f>
        <v>40000</v>
      </c>
      <c r="K164" s="83">
        <f t="shared" si="97"/>
        <v>5308.91</v>
      </c>
      <c r="L164" s="128">
        <v>5308.91</v>
      </c>
      <c r="M164" s="128">
        <f>L164</f>
        <v>5308.91</v>
      </c>
      <c r="P164" s="140"/>
    </row>
    <row r="165" spans="1:16" hidden="1" x14ac:dyDescent="0.2">
      <c r="B165" s="75">
        <v>322</v>
      </c>
      <c r="C165" s="76" t="s">
        <v>11</v>
      </c>
      <c r="D165" s="13">
        <v>40000</v>
      </c>
      <c r="E165" s="13">
        <v>40000</v>
      </c>
      <c r="F165" s="13">
        <v>0</v>
      </c>
      <c r="G165" s="13">
        <f t="shared" ref="G165:G166" si="99">F165/7.5345</f>
        <v>0</v>
      </c>
      <c r="H165" s="13">
        <v>40000</v>
      </c>
      <c r="I165" s="13">
        <f>H165/7.5345</f>
        <v>5308.9123365850419</v>
      </c>
      <c r="J165" s="35">
        <v>40000</v>
      </c>
      <c r="K165" s="35">
        <v>5308.91</v>
      </c>
      <c r="P165" s="140"/>
    </row>
    <row r="166" spans="1:16" hidden="1" x14ac:dyDescent="0.2">
      <c r="B166" s="75">
        <v>323</v>
      </c>
      <c r="C166" s="76" t="s">
        <v>12</v>
      </c>
      <c r="D166" s="13">
        <v>0</v>
      </c>
      <c r="E166" s="13">
        <v>0</v>
      </c>
      <c r="F166" s="13">
        <v>0</v>
      </c>
      <c r="G166" s="13">
        <f t="shared" si="99"/>
        <v>0</v>
      </c>
      <c r="H166" s="13">
        <v>0</v>
      </c>
      <c r="I166" s="13">
        <f>H166/7.5345</f>
        <v>0</v>
      </c>
      <c r="J166" s="35">
        <f t="shared" ref="J166" si="100">K166*7.5345</f>
        <v>0</v>
      </c>
      <c r="K166" s="35">
        <v>0</v>
      </c>
      <c r="P166" s="140"/>
    </row>
    <row r="167" spans="1:16" x14ac:dyDescent="0.2">
      <c r="B167" s="51" t="s">
        <v>62</v>
      </c>
      <c r="C167" s="80" t="s">
        <v>178</v>
      </c>
      <c r="D167" s="23"/>
      <c r="E167" s="23"/>
      <c r="F167" s="23"/>
      <c r="G167" s="23"/>
      <c r="H167" s="23"/>
      <c r="I167" s="23"/>
      <c r="J167" s="23"/>
      <c r="K167" s="23"/>
      <c r="P167" s="140"/>
    </row>
    <row r="168" spans="1:16" x14ac:dyDescent="0.2">
      <c r="B168" s="64">
        <v>55291</v>
      </c>
      <c r="C168" s="80" t="s">
        <v>174</v>
      </c>
      <c r="D168" s="23"/>
      <c r="E168" s="23"/>
      <c r="F168" s="23"/>
      <c r="G168" s="23"/>
      <c r="H168" s="23"/>
      <c r="I168" s="23"/>
      <c r="J168" s="23"/>
      <c r="K168" s="23"/>
      <c r="P168" s="140"/>
    </row>
    <row r="169" spans="1:16" ht="15" x14ac:dyDescent="0.25">
      <c r="B169" s="58">
        <v>3</v>
      </c>
      <c r="C169" s="59" t="s">
        <v>5</v>
      </c>
      <c r="D169" s="20">
        <f t="shared" ref="D169:L169" si="101">D170</f>
        <v>20000</v>
      </c>
      <c r="E169" s="20">
        <f t="shared" si="101"/>
        <v>1875</v>
      </c>
      <c r="F169" s="20">
        <f t="shared" si="101"/>
        <v>1875</v>
      </c>
      <c r="G169" s="20">
        <f t="shared" si="101"/>
        <v>248.85526577742382</v>
      </c>
      <c r="H169" s="20">
        <f t="shared" si="101"/>
        <v>0</v>
      </c>
      <c r="I169" s="20">
        <f t="shared" si="101"/>
        <v>0</v>
      </c>
      <c r="J169" s="20">
        <f t="shared" si="101"/>
        <v>10171.575000000001</v>
      </c>
      <c r="K169" s="20">
        <f t="shared" si="101"/>
        <v>1350</v>
      </c>
      <c r="L169" s="129">
        <f t="shared" si="101"/>
        <v>1350</v>
      </c>
      <c r="M169" s="129">
        <f>L169</f>
        <v>1350</v>
      </c>
      <c r="P169" s="140"/>
    </row>
    <row r="170" spans="1:16" ht="15" x14ac:dyDescent="0.25">
      <c r="B170" s="77">
        <v>32</v>
      </c>
      <c r="C170" s="78" t="s">
        <v>9</v>
      </c>
      <c r="D170" s="83">
        <f t="shared" ref="D170:I170" si="102">SUM(D171:D172)</f>
        <v>20000</v>
      </c>
      <c r="E170" s="83">
        <f t="shared" si="102"/>
        <v>1875</v>
      </c>
      <c r="F170" s="83">
        <f t="shared" si="102"/>
        <v>1875</v>
      </c>
      <c r="G170" s="83">
        <f t="shared" si="102"/>
        <v>248.85526577742382</v>
      </c>
      <c r="H170" s="83">
        <f t="shared" si="102"/>
        <v>0</v>
      </c>
      <c r="I170" s="83">
        <f t="shared" si="102"/>
        <v>0</v>
      </c>
      <c r="J170" s="83">
        <f>SUM(J171:J172)</f>
        <v>10171.575000000001</v>
      </c>
      <c r="K170" s="83">
        <f>SUM(K171:K172)</f>
        <v>1350</v>
      </c>
      <c r="L170" s="85">
        <v>1350</v>
      </c>
      <c r="M170" s="128">
        <f>L170</f>
        <v>1350</v>
      </c>
      <c r="P170" s="140"/>
    </row>
    <row r="171" spans="1:16" ht="15" hidden="1" x14ac:dyDescent="0.25">
      <c r="B171" s="75">
        <v>322</v>
      </c>
      <c r="C171" s="76" t="s">
        <v>11</v>
      </c>
      <c r="D171" s="13">
        <v>5000</v>
      </c>
      <c r="E171" s="13">
        <v>0</v>
      </c>
      <c r="F171" s="13">
        <v>0</v>
      </c>
      <c r="G171" s="13">
        <f t="shared" ref="G171:G172" si="103">F171/7.5345</f>
        <v>0</v>
      </c>
      <c r="H171" s="13">
        <v>0</v>
      </c>
      <c r="I171" s="13">
        <f>H171/7.5345</f>
        <v>0</v>
      </c>
      <c r="J171" s="35">
        <f>K171*7.5345</f>
        <v>5085.7875000000004</v>
      </c>
      <c r="K171" s="35">
        <v>675</v>
      </c>
      <c r="L171" s="48"/>
      <c r="M171" s="48"/>
      <c r="P171" s="140"/>
    </row>
    <row r="172" spans="1:16" hidden="1" x14ac:dyDescent="0.2">
      <c r="B172" s="75">
        <v>323</v>
      </c>
      <c r="C172" s="76" t="s">
        <v>12</v>
      </c>
      <c r="D172" s="13">
        <v>15000</v>
      </c>
      <c r="E172" s="13">
        <v>1875</v>
      </c>
      <c r="F172" s="13">
        <v>1875</v>
      </c>
      <c r="G172" s="13">
        <f t="shared" si="103"/>
        <v>248.85526577742382</v>
      </c>
      <c r="H172" s="13">
        <v>0</v>
      </c>
      <c r="I172" s="13">
        <f>H172/7.5345</f>
        <v>0</v>
      </c>
      <c r="J172" s="35">
        <f>K172*7.5345</f>
        <v>5085.7875000000004</v>
      </c>
      <c r="K172" s="35">
        <v>675</v>
      </c>
      <c r="P172" s="140"/>
    </row>
    <row r="173" spans="1:16" ht="15" x14ac:dyDescent="0.25">
      <c r="B173" s="51" t="s">
        <v>67</v>
      </c>
      <c r="C173" s="80" t="s">
        <v>180</v>
      </c>
      <c r="D173" s="34"/>
      <c r="E173" s="34"/>
      <c r="F173" s="34"/>
      <c r="G173" s="34"/>
      <c r="H173" s="34"/>
      <c r="I173" s="34"/>
      <c r="J173" s="34"/>
      <c r="K173" s="34"/>
      <c r="P173" s="140"/>
    </row>
    <row r="174" spans="1:16" x14ac:dyDescent="0.2">
      <c r="B174" s="57">
        <v>47300</v>
      </c>
      <c r="C174" s="80" t="s">
        <v>177</v>
      </c>
      <c r="D174" s="23"/>
      <c r="E174" s="23"/>
      <c r="F174" s="51"/>
      <c r="G174" s="51"/>
      <c r="H174" s="23"/>
      <c r="I174" s="23"/>
      <c r="J174" s="23"/>
      <c r="K174" s="23"/>
      <c r="P174" s="140"/>
    </row>
    <row r="175" spans="1:16" ht="15" x14ac:dyDescent="0.25">
      <c r="A175" s="57"/>
      <c r="B175" s="58">
        <v>3</v>
      </c>
      <c r="C175" s="59" t="s">
        <v>5</v>
      </c>
      <c r="D175" s="20">
        <f t="shared" ref="D175:L175" si="104">D176+D178+D184</f>
        <v>70000</v>
      </c>
      <c r="E175" s="20">
        <f t="shared" si="104"/>
        <v>85000</v>
      </c>
      <c r="F175" s="20">
        <f t="shared" si="104"/>
        <v>77185.98000000001</v>
      </c>
      <c r="G175" s="20">
        <f t="shared" si="104"/>
        <v>10244.340035835159</v>
      </c>
      <c r="H175" s="20">
        <f t="shared" si="104"/>
        <v>66000</v>
      </c>
      <c r="I175" s="20">
        <f t="shared" si="104"/>
        <v>8759.7053553653204</v>
      </c>
      <c r="J175" s="20">
        <f t="shared" ref="J175" si="105">J176+J178+J184</f>
        <v>85893.3</v>
      </c>
      <c r="K175" s="20">
        <f t="shared" si="104"/>
        <v>11400</v>
      </c>
      <c r="L175" s="129">
        <f t="shared" si="104"/>
        <v>11265.45</v>
      </c>
      <c r="M175" s="129">
        <f>L175</f>
        <v>11265.45</v>
      </c>
      <c r="P175" s="140"/>
    </row>
    <row r="176" spans="1:16" ht="15" x14ac:dyDescent="0.25">
      <c r="B176" s="77">
        <v>31</v>
      </c>
      <c r="C176" s="78" t="s">
        <v>6</v>
      </c>
      <c r="D176" s="83">
        <f t="shared" ref="D176:K176" si="106">SUM(D177:D177)</f>
        <v>1200</v>
      </c>
      <c r="E176" s="83">
        <f t="shared" si="106"/>
        <v>1200</v>
      </c>
      <c r="F176" s="83">
        <f t="shared" si="106"/>
        <v>0</v>
      </c>
      <c r="G176" s="83">
        <f t="shared" si="106"/>
        <v>0</v>
      </c>
      <c r="H176" s="83">
        <f t="shared" si="106"/>
        <v>1200</v>
      </c>
      <c r="I176" s="83">
        <f t="shared" si="106"/>
        <v>159.26737009755126</v>
      </c>
      <c r="J176" s="83">
        <f t="shared" si="106"/>
        <v>1506.9</v>
      </c>
      <c r="K176" s="83">
        <f t="shared" si="106"/>
        <v>200</v>
      </c>
      <c r="L176" s="128">
        <v>200</v>
      </c>
      <c r="M176" s="128">
        <f>L176</f>
        <v>200</v>
      </c>
      <c r="P176" s="140"/>
    </row>
    <row r="177" spans="2:16" hidden="1" x14ac:dyDescent="0.2">
      <c r="B177" s="75">
        <v>312</v>
      </c>
      <c r="C177" s="76" t="s">
        <v>21</v>
      </c>
      <c r="D177" s="13">
        <v>1200</v>
      </c>
      <c r="E177" s="13">
        <v>1200</v>
      </c>
      <c r="F177" s="13">
        <v>0</v>
      </c>
      <c r="G177" s="13">
        <f t="shared" ref="G177:G185" si="107">F177/7.5345</f>
        <v>0</v>
      </c>
      <c r="H177" s="13">
        <v>1200</v>
      </c>
      <c r="I177" s="13">
        <f>H177/7.5345</f>
        <v>159.26737009755126</v>
      </c>
      <c r="J177" s="35">
        <f t="shared" ref="J177:J185" si="108">K177*7.5345</f>
        <v>1506.9</v>
      </c>
      <c r="K177" s="35">
        <v>200</v>
      </c>
      <c r="L177" s="63"/>
      <c r="M177" s="63"/>
      <c r="P177" s="140"/>
    </row>
    <row r="178" spans="2:16" ht="15" x14ac:dyDescent="0.25">
      <c r="B178" s="77">
        <v>32</v>
      </c>
      <c r="C178" s="78" t="s">
        <v>9</v>
      </c>
      <c r="D178" s="83">
        <f t="shared" ref="D178:K178" si="109">SUM(D179:D183)</f>
        <v>67800</v>
      </c>
      <c r="E178" s="83">
        <f t="shared" si="109"/>
        <v>82800</v>
      </c>
      <c r="F178" s="83">
        <f t="shared" si="109"/>
        <v>76185.98000000001</v>
      </c>
      <c r="G178" s="83">
        <f t="shared" si="109"/>
        <v>10111.617227420533</v>
      </c>
      <c r="H178" s="83">
        <f t="shared" si="109"/>
        <v>62800</v>
      </c>
      <c r="I178" s="83">
        <f t="shared" si="109"/>
        <v>8334.9923684385158</v>
      </c>
      <c r="J178" s="83">
        <f t="shared" ref="J178" si="110">SUM(J179:J183)</f>
        <v>81372.600000000006</v>
      </c>
      <c r="K178" s="83">
        <f t="shared" si="109"/>
        <v>10800</v>
      </c>
      <c r="L178" s="128">
        <v>10800</v>
      </c>
      <c r="M178" s="128">
        <f>L178</f>
        <v>10800</v>
      </c>
      <c r="P178" s="140"/>
    </row>
    <row r="179" spans="2:16" ht="15" hidden="1" x14ac:dyDescent="0.25">
      <c r="B179" s="75">
        <v>321</v>
      </c>
      <c r="C179" s="76" t="s">
        <v>10</v>
      </c>
      <c r="D179" s="13">
        <v>8000</v>
      </c>
      <c r="E179" s="93">
        <v>13000</v>
      </c>
      <c r="F179" s="13">
        <v>1078</v>
      </c>
      <c r="G179" s="13">
        <f t="shared" si="107"/>
        <v>143.07518747096688</v>
      </c>
      <c r="H179" s="13">
        <v>12000</v>
      </c>
      <c r="I179" s="13">
        <f>H179/7.5345</f>
        <v>1592.6737009755125</v>
      </c>
      <c r="J179" s="35">
        <f t="shared" si="108"/>
        <v>15069</v>
      </c>
      <c r="K179" s="35">
        <v>2000</v>
      </c>
      <c r="L179" s="128"/>
      <c r="M179" s="128"/>
      <c r="P179" s="140"/>
    </row>
    <row r="180" spans="2:16" hidden="1" x14ac:dyDescent="0.2">
      <c r="B180" s="75">
        <v>322</v>
      </c>
      <c r="C180" s="76" t="s">
        <v>11</v>
      </c>
      <c r="D180" s="13">
        <v>21000</v>
      </c>
      <c r="E180" s="93">
        <v>33800</v>
      </c>
      <c r="F180" s="13">
        <v>53637.8</v>
      </c>
      <c r="G180" s="13">
        <f t="shared" si="107"/>
        <v>7118.9594531820294</v>
      </c>
      <c r="H180" s="13">
        <v>21000</v>
      </c>
      <c r="I180" s="13">
        <f>H180/7.5345</f>
        <v>2787.1789767071468</v>
      </c>
      <c r="J180" s="35">
        <f t="shared" si="108"/>
        <v>26370.75</v>
      </c>
      <c r="K180" s="35">
        <v>3500</v>
      </c>
      <c r="L180" s="63"/>
      <c r="M180" s="130"/>
      <c r="P180" s="140"/>
    </row>
    <row r="181" spans="2:16" hidden="1" x14ac:dyDescent="0.2">
      <c r="B181" s="75">
        <v>323</v>
      </c>
      <c r="C181" s="76" t="s">
        <v>12</v>
      </c>
      <c r="D181" s="13">
        <v>24500</v>
      </c>
      <c r="E181" s="93">
        <v>32000</v>
      </c>
      <c r="F181" s="13">
        <v>16995.3</v>
      </c>
      <c r="G181" s="13">
        <f t="shared" si="107"/>
        <v>2255.663945849094</v>
      </c>
      <c r="H181" s="13">
        <v>17500</v>
      </c>
      <c r="I181" s="13">
        <f>H181/7.5345</f>
        <v>2322.649147255956</v>
      </c>
      <c r="J181" s="35">
        <f t="shared" si="108"/>
        <v>26370.75</v>
      </c>
      <c r="K181" s="35">
        <v>3500</v>
      </c>
      <c r="L181" s="63"/>
      <c r="M181" s="130"/>
      <c r="P181" s="140"/>
    </row>
    <row r="182" spans="2:16" hidden="1" x14ac:dyDescent="0.2">
      <c r="B182" s="75">
        <v>324</v>
      </c>
      <c r="C182" s="76" t="s">
        <v>92</v>
      </c>
      <c r="D182" s="13">
        <v>5000</v>
      </c>
      <c r="E182" s="93">
        <v>1000</v>
      </c>
      <c r="F182" s="13">
        <v>0</v>
      </c>
      <c r="G182" s="13">
        <f t="shared" si="107"/>
        <v>0</v>
      </c>
      <c r="H182" s="13">
        <v>3000</v>
      </c>
      <c r="I182" s="13">
        <f>H182/7.5345</f>
        <v>398.16842524387812</v>
      </c>
      <c r="J182" s="35">
        <f t="shared" si="108"/>
        <v>3767.25</v>
      </c>
      <c r="K182" s="35">
        <v>500</v>
      </c>
      <c r="L182" s="63"/>
      <c r="M182" s="130"/>
      <c r="P182" s="140"/>
    </row>
    <row r="183" spans="2:16" hidden="1" x14ac:dyDescent="0.2">
      <c r="B183" s="75">
        <v>329</v>
      </c>
      <c r="C183" s="76" t="s">
        <v>51</v>
      </c>
      <c r="D183" s="13">
        <v>9300</v>
      </c>
      <c r="E183" s="93">
        <v>3000</v>
      </c>
      <c r="F183" s="13">
        <v>4474.88</v>
      </c>
      <c r="G183" s="13">
        <f t="shared" si="107"/>
        <v>593.91864091844184</v>
      </c>
      <c r="H183" s="13">
        <v>9300</v>
      </c>
      <c r="I183" s="13">
        <f>H183/7.5345</f>
        <v>1234.3221182560221</v>
      </c>
      <c r="J183" s="35">
        <f t="shared" si="108"/>
        <v>9794.85</v>
      </c>
      <c r="K183" s="35">
        <v>1300</v>
      </c>
      <c r="L183" s="63"/>
      <c r="M183" s="130"/>
      <c r="P183" s="140"/>
    </row>
    <row r="184" spans="2:16" ht="15" x14ac:dyDescent="0.25">
      <c r="B184" s="77">
        <v>34</v>
      </c>
      <c r="C184" s="78" t="s">
        <v>52</v>
      </c>
      <c r="D184" s="83">
        <f t="shared" ref="D184:K184" si="111">D185</f>
        <v>1000</v>
      </c>
      <c r="E184" s="83">
        <f t="shared" si="111"/>
        <v>1000</v>
      </c>
      <c r="F184" s="83">
        <f t="shared" si="111"/>
        <v>1000</v>
      </c>
      <c r="G184" s="83">
        <f t="shared" si="111"/>
        <v>132.72280841462606</v>
      </c>
      <c r="H184" s="83">
        <f t="shared" si="111"/>
        <v>2000</v>
      </c>
      <c r="I184" s="83">
        <f t="shared" si="111"/>
        <v>265.44561682925212</v>
      </c>
      <c r="J184" s="83">
        <f t="shared" si="111"/>
        <v>3013.8</v>
      </c>
      <c r="K184" s="83">
        <f t="shared" si="111"/>
        <v>400</v>
      </c>
      <c r="L184" s="128">
        <v>265.45</v>
      </c>
      <c r="M184" s="128">
        <f>L184</f>
        <v>265.45</v>
      </c>
      <c r="P184" s="140"/>
    </row>
    <row r="185" spans="2:16" hidden="1" x14ac:dyDescent="0.2">
      <c r="B185" s="75">
        <v>343</v>
      </c>
      <c r="C185" s="76" t="s">
        <v>53</v>
      </c>
      <c r="D185" s="13">
        <v>1000</v>
      </c>
      <c r="E185" s="13">
        <v>1000</v>
      </c>
      <c r="F185" s="13">
        <v>1000</v>
      </c>
      <c r="G185" s="13">
        <f t="shared" si="107"/>
        <v>132.72280841462606</v>
      </c>
      <c r="H185" s="13">
        <v>2000</v>
      </c>
      <c r="I185" s="13">
        <f>H185/7.5345</f>
        <v>265.44561682925212</v>
      </c>
      <c r="J185" s="35">
        <f t="shared" si="108"/>
        <v>3013.8</v>
      </c>
      <c r="K185" s="35">
        <v>400</v>
      </c>
      <c r="L185" s="63"/>
      <c r="M185" s="130"/>
      <c r="P185" s="140"/>
    </row>
    <row r="186" spans="2:16" ht="15" x14ac:dyDescent="0.25">
      <c r="B186" s="58">
        <v>4</v>
      </c>
      <c r="C186" s="59" t="s">
        <v>13</v>
      </c>
      <c r="D186" s="20" t="e">
        <f t="shared" ref="D186:M187" si="112">D187</f>
        <v>#REF!</v>
      </c>
      <c r="E186" s="20" t="e">
        <f t="shared" si="112"/>
        <v>#REF!</v>
      </c>
      <c r="F186" s="20">
        <f t="shared" si="112"/>
        <v>7765</v>
      </c>
      <c r="G186" s="20">
        <f t="shared" si="112"/>
        <v>1030.5926073395713</v>
      </c>
      <c r="H186" s="20">
        <f t="shared" si="112"/>
        <v>184000</v>
      </c>
      <c r="I186" s="20">
        <f t="shared" si="112"/>
        <v>24420.996748291192</v>
      </c>
      <c r="J186" s="20">
        <f t="shared" si="112"/>
        <v>184000</v>
      </c>
      <c r="K186" s="20">
        <f t="shared" si="112"/>
        <v>24421</v>
      </c>
      <c r="L186" s="129">
        <f t="shared" si="112"/>
        <v>0</v>
      </c>
      <c r="M186" s="129">
        <f t="shared" si="112"/>
        <v>0</v>
      </c>
      <c r="P186" s="140"/>
    </row>
    <row r="187" spans="2:16" ht="15" x14ac:dyDescent="0.25">
      <c r="B187" s="77">
        <v>42</v>
      </c>
      <c r="C187" s="78" t="s">
        <v>36</v>
      </c>
      <c r="D187" s="83" t="e">
        <f>SUM(D188:D385)</f>
        <v>#REF!</v>
      </c>
      <c r="E187" s="83" t="e">
        <f>SUM(E188:E385)</f>
        <v>#REF!</v>
      </c>
      <c r="F187" s="83">
        <f>F188</f>
        <v>7765</v>
      </c>
      <c r="G187" s="83">
        <f t="shared" si="112"/>
        <v>1030.5926073395713</v>
      </c>
      <c r="H187" s="83">
        <f t="shared" si="112"/>
        <v>184000</v>
      </c>
      <c r="I187" s="83">
        <f t="shared" si="112"/>
        <v>24420.996748291192</v>
      </c>
      <c r="J187" s="83">
        <f t="shared" si="112"/>
        <v>184000</v>
      </c>
      <c r="K187" s="83">
        <f t="shared" si="112"/>
        <v>24421</v>
      </c>
      <c r="L187" s="85">
        <v>0</v>
      </c>
      <c r="M187" s="128">
        <f>L187</f>
        <v>0</v>
      </c>
      <c r="P187" s="140"/>
    </row>
    <row r="188" spans="2:16" hidden="1" x14ac:dyDescent="0.2">
      <c r="B188" s="75">
        <v>422</v>
      </c>
      <c r="C188" s="76" t="s">
        <v>80</v>
      </c>
      <c r="D188" s="13">
        <v>5000</v>
      </c>
      <c r="E188" s="93">
        <v>30000</v>
      </c>
      <c r="F188" s="13">
        <v>7765</v>
      </c>
      <c r="G188" s="13">
        <f t="shared" ref="G188" si="113">F188/7.5345</f>
        <v>1030.5926073395713</v>
      </c>
      <c r="H188" s="13">
        <v>184000</v>
      </c>
      <c r="I188" s="13">
        <f>H188/7.5345</f>
        <v>24420.996748291192</v>
      </c>
      <c r="J188" s="35">
        <v>184000</v>
      </c>
      <c r="K188" s="35">
        <v>24421</v>
      </c>
      <c r="M188" s="52"/>
      <c r="P188" s="140"/>
    </row>
    <row r="189" spans="2:16" x14ac:dyDescent="0.2">
      <c r="B189" s="64" t="s">
        <v>118</v>
      </c>
      <c r="C189" s="80" t="s">
        <v>181</v>
      </c>
      <c r="D189" s="23"/>
      <c r="E189" s="23"/>
      <c r="F189" s="23"/>
      <c r="G189" s="23"/>
      <c r="H189" s="23"/>
      <c r="I189" s="23"/>
      <c r="J189" s="23"/>
      <c r="K189" s="23"/>
      <c r="P189" s="140"/>
    </row>
    <row r="190" spans="2:16" x14ac:dyDescent="0.2">
      <c r="B190" s="64">
        <v>53082</v>
      </c>
      <c r="C190" s="80" t="s">
        <v>162</v>
      </c>
      <c r="D190" s="23"/>
      <c r="E190" s="23"/>
      <c r="F190" s="51"/>
      <c r="G190" s="51"/>
      <c r="H190" s="23"/>
      <c r="I190" s="23"/>
      <c r="J190" s="23"/>
      <c r="K190" s="23"/>
      <c r="P190" s="140"/>
    </row>
    <row r="191" spans="2:16" ht="15" x14ac:dyDescent="0.25">
      <c r="B191" s="58">
        <v>3</v>
      </c>
      <c r="C191" s="59" t="s">
        <v>5</v>
      </c>
      <c r="D191" s="20">
        <f t="shared" ref="D191:L191" si="114">D192</f>
        <v>80000</v>
      </c>
      <c r="E191" s="20">
        <f t="shared" si="114"/>
        <v>70000</v>
      </c>
      <c r="F191" s="20">
        <f t="shared" si="114"/>
        <v>63050.23</v>
      </c>
      <c r="G191" s="20">
        <f t="shared" si="114"/>
        <v>8368.2035967881075</v>
      </c>
      <c r="H191" s="20">
        <f t="shared" si="114"/>
        <v>65000</v>
      </c>
      <c r="I191" s="20">
        <f t="shared" si="114"/>
        <v>8626.9825469506923</v>
      </c>
      <c r="J191" s="20">
        <f t="shared" si="114"/>
        <v>75345</v>
      </c>
      <c r="K191" s="20">
        <f t="shared" si="114"/>
        <v>10000</v>
      </c>
      <c r="L191" s="129">
        <f t="shared" si="114"/>
        <v>10000</v>
      </c>
      <c r="M191" s="129">
        <f>L191</f>
        <v>10000</v>
      </c>
      <c r="P191" s="140"/>
    </row>
    <row r="192" spans="2:16" ht="15" x14ac:dyDescent="0.25">
      <c r="B192" s="77">
        <v>37</v>
      </c>
      <c r="C192" s="78" t="s">
        <v>123</v>
      </c>
      <c r="D192" s="83">
        <f t="shared" ref="D192:K192" si="115">SUM(D193:D193)</f>
        <v>80000</v>
      </c>
      <c r="E192" s="83">
        <f t="shared" si="115"/>
        <v>70000</v>
      </c>
      <c r="F192" s="83">
        <f t="shared" si="115"/>
        <v>63050.23</v>
      </c>
      <c r="G192" s="83">
        <f t="shared" si="115"/>
        <v>8368.2035967881075</v>
      </c>
      <c r="H192" s="83">
        <f t="shared" si="115"/>
        <v>65000</v>
      </c>
      <c r="I192" s="83">
        <f t="shared" si="115"/>
        <v>8626.9825469506923</v>
      </c>
      <c r="J192" s="83">
        <f t="shared" si="115"/>
        <v>75345</v>
      </c>
      <c r="K192" s="83">
        <f t="shared" si="115"/>
        <v>10000</v>
      </c>
      <c r="L192" s="128">
        <v>10000</v>
      </c>
      <c r="M192" s="128">
        <f>L192</f>
        <v>10000</v>
      </c>
      <c r="P192" s="140"/>
    </row>
    <row r="193" spans="1:16" hidden="1" x14ac:dyDescent="0.2">
      <c r="A193" s="57"/>
      <c r="B193" s="62">
        <v>372</v>
      </c>
      <c r="C193" s="63" t="s">
        <v>56</v>
      </c>
      <c r="D193" s="13">
        <v>80000</v>
      </c>
      <c r="E193" s="93">
        <v>70000</v>
      </c>
      <c r="F193" s="13">
        <v>63050.23</v>
      </c>
      <c r="G193" s="13">
        <f t="shared" ref="G193" si="116">F193/7.5345</f>
        <v>8368.2035967881075</v>
      </c>
      <c r="H193" s="13">
        <v>65000</v>
      </c>
      <c r="I193" s="13">
        <f>H193/7.5345</f>
        <v>8626.9825469506923</v>
      </c>
      <c r="J193" s="35">
        <f t="shared" ref="J193" si="117">K193*7.5345</f>
        <v>75345</v>
      </c>
      <c r="K193" s="35">
        <v>10000</v>
      </c>
      <c r="L193" s="63"/>
      <c r="M193" s="63"/>
      <c r="P193" s="140"/>
    </row>
    <row r="194" spans="1:16" ht="15" x14ac:dyDescent="0.25">
      <c r="B194" s="58">
        <v>4</v>
      </c>
      <c r="C194" s="59" t="s">
        <v>13</v>
      </c>
      <c r="D194" s="20" t="e">
        <f t="shared" ref="D194:K195" si="118">D195</f>
        <v>#REF!</v>
      </c>
      <c r="E194" s="20" t="e">
        <f t="shared" si="118"/>
        <v>#REF!</v>
      </c>
      <c r="F194" s="20">
        <f t="shared" si="118"/>
        <v>54986.559999999998</v>
      </c>
      <c r="G194" s="20">
        <f t="shared" si="118"/>
        <v>7297.9706682593396</v>
      </c>
      <c r="H194" s="20">
        <f t="shared" si="118"/>
        <v>55000</v>
      </c>
      <c r="I194" s="20">
        <f t="shared" si="118"/>
        <v>7299.7544628044325</v>
      </c>
      <c r="J194" s="20">
        <f t="shared" si="118"/>
        <v>20343.150000000001</v>
      </c>
      <c r="K194" s="20">
        <f t="shared" si="118"/>
        <v>2700</v>
      </c>
      <c r="L194" s="129">
        <f>L195</f>
        <v>2700</v>
      </c>
      <c r="M194" s="129">
        <f>L194</f>
        <v>2700</v>
      </c>
      <c r="P194" s="140"/>
    </row>
    <row r="195" spans="1:16" ht="15" x14ac:dyDescent="0.25">
      <c r="B195" s="77">
        <v>42</v>
      </c>
      <c r="C195" s="78" t="s">
        <v>36</v>
      </c>
      <c r="D195" s="83" t="e">
        <f>SUM(D196:D329)</f>
        <v>#REF!</v>
      </c>
      <c r="E195" s="83" t="e">
        <f>SUM(E196:E329)</f>
        <v>#REF!</v>
      </c>
      <c r="F195" s="83">
        <f>F196</f>
        <v>54986.559999999998</v>
      </c>
      <c r="G195" s="83">
        <f t="shared" si="118"/>
        <v>7297.9706682593396</v>
      </c>
      <c r="H195" s="83">
        <f t="shared" si="118"/>
        <v>55000</v>
      </c>
      <c r="I195" s="83">
        <f t="shared" si="118"/>
        <v>7299.7544628044325</v>
      </c>
      <c r="J195" s="83">
        <f t="shared" si="118"/>
        <v>20343.150000000001</v>
      </c>
      <c r="K195" s="83">
        <f t="shared" si="118"/>
        <v>2700</v>
      </c>
      <c r="L195" s="128">
        <v>2700</v>
      </c>
      <c r="M195" s="128">
        <f>L195</f>
        <v>2700</v>
      </c>
      <c r="P195" s="140"/>
    </row>
    <row r="196" spans="1:16" hidden="1" x14ac:dyDescent="0.2">
      <c r="B196" s="75">
        <v>424</v>
      </c>
      <c r="C196" s="76" t="s">
        <v>34</v>
      </c>
      <c r="D196" s="13">
        <v>80000</v>
      </c>
      <c r="E196" s="93">
        <v>55000</v>
      </c>
      <c r="F196" s="13">
        <v>54986.559999999998</v>
      </c>
      <c r="G196" s="13">
        <f t="shared" ref="G196" si="119">F196/7.5345</f>
        <v>7297.9706682593396</v>
      </c>
      <c r="H196" s="13">
        <v>55000</v>
      </c>
      <c r="I196" s="13">
        <f>H196/7.5345</f>
        <v>7299.7544628044325</v>
      </c>
      <c r="J196" s="35">
        <f t="shared" ref="J196" si="120">K196*7.5345</f>
        <v>20343.150000000001</v>
      </c>
      <c r="K196" s="35">
        <v>2700</v>
      </c>
      <c r="P196" s="140"/>
    </row>
    <row r="197" spans="1:16" x14ac:dyDescent="0.2">
      <c r="B197" s="64" t="s">
        <v>63</v>
      </c>
      <c r="C197" s="80" t="s">
        <v>182</v>
      </c>
      <c r="D197" s="23"/>
      <c r="E197" s="23"/>
      <c r="F197" s="23"/>
      <c r="G197" s="23"/>
      <c r="H197" s="23"/>
      <c r="I197" s="23"/>
      <c r="J197" s="23"/>
      <c r="K197" s="23"/>
      <c r="P197" s="140"/>
    </row>
    <row r="198" spans="1:16" x14ac:dyDescent="0.2">
      <c r="B198" s="64">
        <v>55291</v>
      </c>
      <c r="C198" s="80" t="s">
        <v>174</v>
      </c>
      <c r="D198" s="23"/>
      <c r="E198" s="23"/>
      <c r="F198" s="51"/>
      <c r="G198" s="51"/>
      <c r="H198" s="23"/>
      <c r="I198" s="23"/>
      <c r="J198" s="23"/>
      <c r="K198" s="23"/>
      <c r="P198" s="140"/>
    </row>
    <row r="199" spans="1:16" ht="15" x14ac:dyDescent="0.25">
      <c r="B199" s="58">
        <v>3</v>
      </c>
      <c r="C199" s="59" t="s">
        <v>5</v>
      </c>
      <c r="D199" s="20">
        <f t="shared" ref="D199:L199" si="121">D200</f>
        <v>4000</v>
      </c>
      <c r="E199" s="20">
        <f t="shared" si="121"/>
        <v>4000</v>
      </c>
      <c r="F199" s="20">
        <f t="shared" si="121"/>
        <v>3795.4</v>
      </c>
      <c r="G199" s="20">
        <f t="shared" si="121"/>
        <v>503.73614705687169</v>
      </c>
      <c r="H199" s="20">
        <f t="shared" si="121"/>
        <v>4500</v>
      </c>
      <c r="I199" s="20">
        <f t="shared" si="121"/>
        <v>597.25263786581718</v>
      </c>
      <c r="J199" s="20">
        <f t="shared" si="121"/>
        <v>4500</v>
      </c>
      <c r="K199" s="20">
        <f t="shared" si="121"/>
        <v>597.25</v>
      </c>
      <c r="L199" s="129">
        <f t="shared" si="121"/>
        <v>597.25</v>
      </c>
      <c r="M199" s="129">
        <f>L199</f>
        <v>597.25</v>
      </c>
      <c r="P199" s="140"/>
    </row>
    <row r="200" spans="1:16" ht="15" x14ac:dyDescent="0.25">
      <c r="B200" s="77">
        <v>32</v>
      </c>
      <c r="C200" s="78" t="s">
        <v>9</v>
      </c>
      <c r="D200" s="83">
        <f t="shared" ref="D200:K200" si="122">SUM(D201:D201)</f>
        <v>4000</v>
      </c>
      <c r="E200" s="83">
        <f t="shared" si="122"/>
        <v>4000</v>
      </c>
      <c r="F200" s="83">
        <f t="shared" si="122"/>
        <v>3795.4</v>
      </c>
      <c r="G200" s="83">
        <f t="shared" si="122"/>
        <v>503.73614705687169</v>
      </c>
      <c r="H200" s="83">
        <f t="shared" si="122"/>
        <v>4500</v>
      </c>
      <c r="I200" s="83">
        <f t="shared" si="122"/>
        <v>597.25263786581718</v>
      </c>
      <c r="J200" s="83">
        <f t="shared" si="122"/>
        <v>4500</v>
      </c>
      <c r="K200" s="83">
        <f t="shared" si="122"/>
        <v>597.25</v>
      </c>
      <c r="L200" s="128">
        <v>597.25</v>
      </c>
      <c r="M200" s="128">
        <f>L200</f>
        <v>597.25</v>
      </c>
      <c r="P200" s="140"/>
    </row>
    <row r="201" spans="1:16" hidden="1" x14ac:dyDescent="0.2">
      <c r="A201" s="57"/>
      <c r="B201" s="75">
        <v>329</v>
      </c>
      <c r="C201" s="76" t="s">
        <v>58</v>
      </c>
      <c r="D201" s="13">
        <v>4000</v>
      </c>
      <c r="E201" s="13">
        <v>4000</v>
      </c>
      <c r="F201" s="13">
        <v>3795.4</v>
      </c>
      <c r="G201" s="13">
        <f t="shared" ref="G201" si="123">F201/7.5345</f>
        <v>503.73614705687169</v>
      </c>
      <c r="H201" s="13">
        <v>4500</v>
      </c>
      <c r="I201" s="13">
        <f>H201/7.5345</f>
        <v>597.25263786581718</v>
      </c>
      <c r="J201" s="35">
        <v>4500</v>
      </c>
      <c r="K201" s="35">
        <v>597.25</v>
      </c>
      <c r="P201" s="140"/>
    </row>
    <row r="202" spans="1:16" x14ac:dyDescent="0.2">
      <c r="B202" s="57" t="s">
        <v>64</v>
      </c>
      <c r="C202" s="80" t="s">
        <v>183</v>
      </c>
      <c r="D202" s="23"/>
      <c r="E202" s="23"/>
      <c r="F202" s="23"/>
      <c r="G202" s="23"/>
      <c r="H202" s="23"/>
      <c r="I202" s="23"/>
      <c r="J202" s="23"/>
      <c r="K202" s="23"/>
      <c r="P202" s="140"/>
    </row>
    <row r="203" spans="1:16" x14ac:dyDescent="0.2">
      <c r="B203" s="64">
        <v>55291</v>
      </c>
      <c r="C203" s="80" t="s">
        <v>174</v>
      </c>
      <c r="D203" s="23"/>
      <c r="E203" s="23"/>
      <c r="F203" s="23"/>
      <c r="G203" s="23"/>
      <c r="H203" s="23"/>
      <c r="I203" s="23"/>
      <c r="J203" s="23"/>
      <c r="K203" s="23"/>
      <c r="P203" s="140"/>
    </row>
    <row r="204" spans="1:16" ht="15" x14ac:dyDescent="0.25">
      <c r="B204" s="58">
        <v>3</v>
      </c>
      <c r="C204" s="59" t="s">
        <v>5</v>
      </c>
      <c r="D204" s="20">
        <f t="shared" ref="D204:L204" si="124">D205</f>
        <v>70000</v>
      </c>
      <c r="E204" s="20">
        <f t="shared" si="124"/>
        <v>93000</v>
      </c>
      <c r="F204" s="20">
        <f t="shared" si="124"/>
        <v>89626.42</v>
      </c>
      <c r="G204" s="20">
        <f t="shared" si="124"/>
        <v>11895.470170548808</v>
      </c>
      <c r="H204" s="20">
        <f t="shared" si="124"/>
        <v>80000</v>
      </c>
      <c r="I204" s="20">
        <f t="shared" si="124"/>
        <v>10617.824673170084</v>
      </c>
      <c r="J204" s="20">
        <f t="shared" si="124"/>
        <v>80000.000675000003</v>
      </c>
      <c r="K204" s="20">
        <f t="shared" si="124"/>
        <v>10617.82</v>
      </c>
      <c r="L204" s="129">
        <f t="shared" si="124"/>
        <v>10617.82</v>
      </c>
      <c r="M204" s="129">
        <f>L204</f>
        <v>10617.82</v>
      </c>
      <c r="P204" s="140"/>
    </row>
    <row r="205" spans="1:16" ht="15" x14ac:dyDescent="0.25">
      <c r="B205" s="77">
        <v>31</v>
      </c>
      <c r="C205" s="78" t="s">
        <v>6</v>
      </c>
      <c r="D205" s="83">
        <f t="shared" ref="D205:K205" si="125">SUM(D206:D207)</f>
        <v>70000</v>
      </c>
      <c r="E205" s="83">
        <f t="shared" si="125"/>
        <v>93000</v>
      </c>
      <c r="F205" s="83">
        <f t="shared" si="125"/>
        <v>89626.42</v>
      </c>
      <c r="G205" s="83">
        <f t="shared" si="125"/>
        <v>11895.470170548808</v>
      </c>
      <c r="H205" s="83">
        <f t="shared" si="125"/>
        <v>80000</v>
      </c>
      <c r="I205" s="83">
        <f t="shared" si="125"/>
        <v>10617.824673170084</v>
      </c>
      <c r="J205" s="83">
        <f t="shared" ref="J205" si="126">SUM(J206:J207)</f>
        <v>80000.000675000003</v>
      </c>
      <c r="K205" s="83">
        <f t="shared" si="125"/>
        <v>10617.82</v>
      </c>
      <c r="L205" s="128">
        <v>10617.82</v>
      </c>
      <c r="M205" s="128">
        <f>L205</f>
        <v>10617.82</v>
      </c>
      <c r="P205" s="140"/>
    </row>
    <row r="206" spans="1:16" hidden="1" x14ac:dyDescent="0.2">
      <c r="B206" s="75">
        <v>311</v>
      </c>
      <c r="C206" s="76" t="s">
        <v>60</v>
      </c>
      <c r="D206" s="13">
        <v>60000</v>
      </c>
      <c r="E206" s="13">
        <v>79828.33</v>
      </c>
      <c r="F206" s="13">
        <v>76932.509999999995</v>
      </c>
      <c r="G206" s="13">
        <f t="shared" ref="G206:G207" si="127">F206/7.5345</f>
        <v>10210.698785586303</v>
      </c>
      <c r="H206" s="13">
        <v>68780</v>
      </c>
      <c r="I206" s="13">
        <f>H206/7.5345</f>
        <v>9128.6747627579789</v>
      </c>
      <c r="J206" s="35">
        <v>68780</v>
      </c>
      <c r="K206" s="35">
        <v>9128.67</v>
      </c>
      <c r="P206" s="140"/>
    </row>
    <row r="207" spans="1:16" hidden="1" x14ac:dyDescent="0.2">
      <c r="B207" s="75">
        <v>313</v>
      </c>
      <c r="C207" s="76" t="s">
        <v>8</v>
      </c>
      <c r="D207" s="13">
        <v>10000</v>
      </c>
      <c r="E207" s="13">
        <v>13171.67</v>
      </c>
      <c r="F207" s="13">
        <v>12693.91</v>
      </c>
      <c r="G207" s="13">
        <f t="shared" si="127"/>
        <v>1684.7713849625056</v>
      </c>
      <c r="H207" s="13">
        <v>11220</v>
      </c>
      <c r="I207" s="13">
        <f>H207/7.5345</f>
        <v>1489.1499104121042</v>
      </c>
      <c r="J207" s="35">
        <f t="shared" ref="J207" si="128">K207*7.5345</f>
        <v>11220.000675000001</v>
      </c>
      <c r="K207" s="35">
        <v>1489.15</v>
      </c>
      <c r="P207" s="140"/>
    </row>
    <row r="208" spans="1:16" x14ac:dyDescent="0.2">
      <c r="B208" s="51" t="s">
        <v>65</v>
      </c>
      <c r="C208" s="80" t="s">
        <v>184</v>
      </c>
      <c r="D208" s="23"/>
      <c r="E208" s="23"/>
      <c r="F208" s="51"/>
      <c r="G208" s="51"/>
      <c r="H208" s="23"/>
      <c r="I208" s="23"/>
      <c r="J208" s="23"/>
      <c r="K208" s="23"/>
      <c r="P208" s="140"/>
    </row>
    <row r="209" spans="1:16" x14ac:dyDescent="0.2">
      <c r="B209" s="64">
        <v>55291</v>
      </c>
      <c r="C209" s="80" t="s">
        <v>174</v>
      </c>
      <c r="D209" s="23"/>
      <c r="E209" s="23"/>
      <c r="F209" s="23"/>
      <c r="G209" s="23"/>
      <c r="H209" s="23"/>
      <c r="I209" s="23"/>
      <c r="J209" s="23"/>
      <c r="K209" s="23"/>
      <c r="P209" s="140"/>
    </row>
    <row r="210" spans="1:16" ht="15" x14ac:dyDescent="0.25">
      <c r="B210" s="58">
        <v>3</v>
      </c>
      <c r="C210" s="59" t="s">
        <v>5</v>
      </c>
      <c r="D210" s="20">
        <f t="shared" ref="D210:L210" si="129">D211</f>
        <v>5000</v>
      </c>
      <c r="E210" s="20">
        <f t="shared" si="129"/>
        <v>5000</v>
      </c>
      <c r="F210" s="20">
        <f t="shared" si="129"/>
        <v>0</v>
      </c>
      <c r="G210" s="20">
        <f t="shared" si="129"/>
        <v>0</v>
      </c>
      <c r="H210" s="20">
        <f t="shared" si="129"/>
        <v>5000</v>
      </c>
      <c r="I210" s="20">
        <f t="shared" si="129"/>
        <v>663.61404207313024</v>
      </c>
      <c r="J210" s="20">
        <f t="shared" si="129"/>
        <v>5000</v>
      </c>
      <c r="K210" s="20">
        <f t="shared" si="129"/>
        <v>663.61</v>
      </c>
      <c r="L210" s="129">
        <f t="shared" si="129"/>
        <v>663.61</v>
      </c>
      <c r="M210" s="129">
        <f>L210</f>
        <v>663.61</v>
      </c>
      <c r="P210" s="140"/>
    </row>
    <row r="211" spans="1:16" ht="15" x14ac:dyDescent="0.25">
      <c r="B211" s="77">
        <v>32</v>
      </c>
      <c r="C211" s="78" t="s">
        <v>9</v>
      </c>
      <c r="D211" s="83">
        <f t="shared" ref="D211:K211" si="130">SUM(D212:D213)</f>
        <v>5000</v>
      </c>
      <c r="E211" s="83">
        <f t="shared" si="130"/>
        <v>5000</v>
      </c>
      <c r="F211" s="83">
        <f t="shared" si="130"/>
        <v>0</v>
      </c>
      <c r="G211" s="83">
        <f t="shared" si="130"/>
        <v>0</v>
      </c>
      <c r="H211" s="83">
        <f t="shared" si="130"/>
        <v>5000</v>
      </c>
      <c r="I211" s="83">
        <f t="shared" si="130"/>
        <v>663.61404207313024</v>
      </c>
      <c r="J211" s="83">
        <f t="shared" ref="J211" si="131">SUM(J212:J213)</f>
        <v>5000</v>
      </c>
      <c r="K211" s="83">
        <f t="shared" si="130"/>
        <v>663.61</v>
      </c>
      <c r="L211" s="128">
        <v>663.61</v>
      </c>
      <c r="M211" s="128">
        <f>L211</f>
        <v>663.61</v>
      </c>
      <c r="P211" s="140"/>
    </row>
    <row r="212" spans="1:16" hidden="1" x14ac:dyDescent="0.2">
      <c r="B212" s="75">
        <v>323</v>
      </c>
      <c r="C212" s="76" t="s">
        <v>12</v>
      </c>
      <c r="D212" s="13">
        <v>5000</v>
      </c>
      <c r="E212" s="13">
        <v>5000</v>
      </c>
      <c r="F212" s="13">
        <v>0</v>
      </c>
      <c r="G212" s="13">
        <f t="shared" ref="G212" si="132">F212/7.5345</f>
        <v>0</v>
      </c>
      <c r="H212" s="13">
        <v>5000</v>
      </c>
      <c r="I212" s="13">
        <f>H212/7.5345</f>
        <v>663.61404207313024</v>
      </c>
      <c r="J212" s="35">
        <v>5000</v>
      </c>
      <c r="K212" s="35">
        <v>663.61</v>
      </c>
      <c r="P212" s="140"/>
    </row>
    <row r="213" spans="1:16" hidden="1" x14ac:dyDescent="0.2">
      <c r="B213" s="75">
        <v>324</v>
      </c>
      <c r="C213" s="76" t="s">
        <v>105</v>
      </c>
      <c r="D213" s="13"/>
      <c r="E213" s="13"/>
      <c r="F213" s="13"/>
      <c r="G213" s="13"/>
      <c r="H213" s="13"/>
      <c r="I213" s="13"/>
      <c r="J213" s="35">
        <f t="shared" ref="J213" si="133">K213*7.5345</f>
        <v>0</v>
      </c>
      <c r="K213" s="35">
        <v>0</v>
      </c>
      <c r="P213" s="140"/>
    </row>
    <row r="214" spans="1:16" x14ac:dyDescent="0.2">
      <c r="B214" s="51" t="s">
        <v>104</v>
      </c>
      <c r="C214" s="80" t="s">
        <v>185</v>
      </c>
      <c r="D214" s="23"/>
      <c r="E214" s="23"/>
      <c r="F214" s="23"/>
      <c r="G214" s="23"/>
      <c r="H214" s="23"/>
      <c r="I214" s="23"/>
      <c r="J214" s="23"/>
      <c r="K214" s="23"/>
      <c r="P214" s="140"/>
    </row>
    <row r="215" spans="1:16" ht="15" x14ac:dyDescent="0.25">
      <c r="B215" s="64">
        <v>55291</v>
      </c>
      <c r="C215" s="80" t="s">
        <v>174</v>
      </c>
      <c r="D215" s="34"/>
      <c r="E215" s="34"/>
      <c r="F215" s="34"/>
      <c r="G215" s="34"/>
      <c r="H215" s="34"/>
      <c r="I215" s="34"/>
      <c r="J215" s="34"/>
      <c r="K215" s="34"/>
      <c r="P215" s="140"/>
    </row>
    <row r="216" spans="1:16" ht="15" x14ac:dyDescent="0.25">
      <c r="B216" s="58">
        <v>3</v>
      </c>
      <c r="C216" s="59" t="s">
        <v>5</v>
      </c>
      <c r="D216" s="20">
        <f t="shared" ref="D216:L216" si="134">D217</f>
        <v>10000</v>
      </c>
      <c r="E216" s="20">
        <f t="shared" si="134"/>
        <v>0</v>
      </c>
      <c r="F216" s="20">
        <f t="shared" si="134"/>
        <v>0</v>
      </c>
      <c r="G216" s="20">
        <f t="shared" si="134"/>
        <v>0</v>
      </c>
      <c r="H216" s="20">
        <f t="shared" si="134"/>
        <v>10000</v>
      </c>
      <c r="I216" s="20">
        <f t="shared" si="134"/>
        <v>1327.2280841462605</v>
      </c>
      <c r="J216" s="20">
        <f t="shared" si="134"/>
        <v>10000</v>
      </c>
      <c r="K216" s="20">
        <f t="shared" si="134"/>
        <v>1327.23</v>
      </c>
      <c r="L216" s="129">
        <f t="shared" si="134"/>
        <v>1327.23</v>
      </c>
      <c r="M216" s="129">
        <f>L216</f>
        <v>1327.23</v>
      </c>
      <c r="P216" s="140"/>
    </row>
    <row r="217" spans="1:16" ht="15" x14ac:dyDescent="0.25">
      <c r="B217" s="77">
        <v>32</v>
      </c>
      <c r="C217" s="78" t="s">
        <v>9</v>
      </c>
      <c r="D217" s="83">
        <f t="shared" ref="D217:K217" si="135">SUM(D218:D219)</f>
        <v>10000</v>
      </c>
      <c r="E217" s="83">
        <f t="shared" si="135"/>
        <v>0</v>
      </c>
      <c r="F217" s="83">
        <f t="shared" si="135"/>
        <v>0</v>
      </c>
      <c r="G217" s="83">
        <f t="shared" si="135"/>
        <v>0</v>
      </c>
      <c r="H217" s="83">
        <f t="shared" si="135"/>
        <v>10000</v>
      </c>
      <c r="I217" s="83">
        <f t="shared" si="135"/>
        <v>1327.2280841462605</v>
      </c>
      <c r="J217" s="83">
        <f t="shared" ref="J217" si="136">SUM(J218:J219)</f>
        <v>10000</v>
      </c>
      <c r="K217" s="83">
        <f t="shared" si="135"/>
        <v>1327.23</v>
      </c>
      <c r="L217" s="128">
        <v>1327.23</v>
      </c>
      <c r="M217" s="128">
        <f>L217</f>
        <v>1327.23</v>
      </c>
      <c r="P217" s="140"/>
    </row>
    <row r="218" spans="1:16" hidden="1" x14ac:dyDescent="0.2">
      <c r="A218" s="57"/>
      <c r="B218" s="75">
        <v>321</v>
      </c>
      <c r="C218" s="76" t="s">
        <v>10</v>
      </c>
      <c r="D218" s="13">
        <v>0</v>
      </c>
      <c r="E218" s="13">
        <v>0</v>
      </c>
      <c r="F218" s="13">
        <v>0</v>
      </c>
      <c r="G218" s="13">
        <f t="shared" ref="G218:G219" si="137">F218/7.5345</f>
        <v>0</v>
      </c>
      <c r="H218" s="13">
        <v>0</v>
      </c>
      <c r="I218" s="13">
        <f>H218/7.5345</f>
        <v>0</v>
      </c>
      <c r="J218" s="35">
        <f t="shared" ref="J218" si="138">K218*7.5345</f>
        <v>0</v>
      </c>
      <c r="K218" s="35">
        <v>0</v>
      </c>
      <c r="P218" s="140"/>
    </row>
    <row r="219" spans="1:16" hidden="1" x14ac:dyDescent="0.2">
      <c r="A219" s="57"/>
      <c r="B219" s="75">
        <v>324</v>
      </c>
      <c r="C219" s="76" t="s">
        <v>105</v>
      </c>
      <c r="D219" s="13">
        <v>10000</v>
      </c>
      <c r="E219" s="93">
        <v>0</v>
      </c>
      <c r="F219" s="13">
        <v>0</v>
      </c>
      <c r="G219" s="13">
        <f t="shared" si="137"/>
        <v>0</v>
      </c>
      <c r="H219" s="13">
        <v>10000</v>
      </c>
      <c r="I219" s="13">
        <f>H219/7.5345</f>
        <v>1327.2280841462605</v>
      </c>
      <c r="J219" s="35">
        <v>10000</v>
      </c>
      <c r="K219" s="35">
        <v>1327.23</v>
      </c>
      <c r="P219" s="140"/>
    </row>
    <row r="220" spans="1:16" x14ac:dyDescent="0.2">
      <c r="B220" s="51" t="s">
        <v>72</v>
      </c>
      <c r="C220" s="80" t="s">
        <v>186</v>
      </c>
      <c r="D220" s="23"/>
      <c r="E220" s="23"/>
      <c r="F220" s="23"/>
      <c r="G220" s="23"/>
      <c r="H220" s="23"/>
      <c r="I220" s="23"/>
      <c r="J220" s="23"/>
      <c r="K220" s="23"/>
      <c r="P220" s="140"/>
    </row>
    <row r="221" spans="1:16" ht="15" x14ac:dyDescent="0.25">
      <c r="B221" s="64">
        <v>55291</v>
      </c>
      <c r="C221" s="80" t="s">
        <v>174</v>
      </c>
      <c r="D221" s="34"/>
      <c r="E221" s="34"/>
      <c r="F221" s="34"/>
      <c r="G221" s="34"/>
      <c r="H221" s="34"/>
      <c r="I221" s="34"/>
      <c r="J221" s="34"/>
      <c r="K221" s="34"/>
      <c r="P221" s="140"/>
    </row>
    <row r="222" spans="1:16" ht="15" x14ac:dyDescent="0.25">
      <c r="B222" s="58">
        <v>3</v>
      </c>
      <c r="C222" s="59" t="s">
        <v>5</v>
      </c>
      <c r="D222" s="20">
        <f t="shared" ref="D222:L222" si="139">D223</f>
        <v>5000</v>
      </c>
      <c r="E222" s="20">
        <f t="shared" si="139"/>
        <v>5000</v>
      </c>
      <c r="F222" s="20">
        <f t="shared" si="139"/>
        <v>4368</v>
      </c>
      <c r="G222" s="20">
        <f t="shared" si="139"/>
        <v>579.73322715508652</v>
      </c>
      <c r="H222" s="20">
        <f t="shared" si="139"/>
        <v>5000</v>
      </c>
      <c r="I222" s="20">
        <f t="shared" si="139"/>
        <v>663.61404207313024</v>
      </c>
      <c r="J222" s="20">
        <f t="shared" si="139"/>
        <v>5000</v>
      </c>
      <c r="K222" s="20">
        <f t="shared" si="139"/>
        <v>663.61404207313024</v>
      </c>
      <c r="L222" s="129">
        <f t="shared" si="139"/>
        <v>663.62</v>
      </c>
      <c r="M222" s="129">
        <f>L222</f>
        <v>663.62</v>
      </c>
      <c r="P222" s="140"/>
    </row>
    <row r="223" spans="1:16" ht="15" x14ac:dyDescent="0.25">
      <c r="B223" s="77">
        <v>32</v>
      </c>
      <c r="C223" s="78" t="s">
        <v>9</v>
      </c>
      <c r="D223" s="83">
        <f t="shared" ref="D223:K223" si="140">SUM(D224:D225)</f>
        <v>5000</v>
      </c>
      <c r="E223" s="83">
        <f t="shared" si="140"/>
        <v>5000</v>
      </c>
      <c r="F223" s="83">
        <f t="shared" si="140"/>
        <v>4368</v>
      </c>
      <c r="G223" s="83">
        <f t="shared" si="140"/>
        <v>579.73322715508652</v>
      </c>
      <c r="H223" s="83">
        <f t="shared" si="140"/>
        <v>5000</v>
      </c>
      <c r="I223" s="83">
        <f t="shared" si="140"/>
        <v>663.61404207313024</v>
      </c>
      <c r="J223" s="83">
        <f t="shared" ref="J223" si="141">SUM(J224:J225)</f>
        <v>5000</v>
      </c>
      <c r="K223" s="83">
        <f t="shared" si="140"/>
        <v>663.61404207313024</v>
      </c>
      <c r="L223" s="128">
        <v>663.62</v>
      </c>
      <c r="M223" s="128">
        <f>L223</f>
        <v>663.62</v>
      </c>
      <c r="P223" s="140"/>
    </row>
    <row r="224" spans="1:16" ht="15" hidden="1" x14ac:dyDescent="0.25">
      <c r="B224" s="75">
        <v>323</v>
      </c>
      <c r="C224" s="76" t="s">
        <v>12</v>
      </c>
      <c r="D224" s="13">
        <v>2500</v>
      </c>
      <c r="E224" s="13">
        <v>2500</v>
      </c>
      <c r="F224" s="13">
        <v>4368</v>
      </c>
      <c r="G224" s="13">
        <f t="shared" ref="G224:G225" si="142">F224/7.5345</f>
        <v>579.73322715508652</v>
      </c>
      <c r="H224" s="13">
        <v>2500</v>
      </c>
      <c r="I224" s="13">
        <f>H224/7.5345</f>
        <v>331.80702103656512</v>
      </c>
      <c r="J224" s="35">
        <v>2500</v>
      </c>
      <c r="K224" s="35">
        <f>J224/7.5345</f>
        <v>331.80702103656512</v>
      </c>
      <c r="L224" s="48"/>
      <c r="M224" s="48"/>
      <c r="P224" s="140"/>
    </row>
    <row r="225" spans="1:16" hidden="1" x14ac:dyDescent="0.2">
      <c r="A225" s="57"/>
      <c r="B225" s="75">
        <v>329</v>
      </c>
      <c r="C225" s="76" t="s">
        <v>58</v>
      </c>
      <c r="D225" s="13">
        <v>2500</v>
      </c>
      <c r="E225" s="13">
        <v>2500</v>
      </c>
      <c r="F225" s="13">
        <v>0</v>
      </c>
      <c r="G225" s="13">
        <f t="shared" si="142"/>
        <v>0</v>
      </c>
      <c r="H225" s="13">
        <v>2500</v>
      </c>
      <c r="I225" s="13">
        <f>H225/7.5345</f>
        <v>331.80702103656512</v>
      </c>
      <c r="J225" s="35">
        <v>2500</v>
      </c>
      <c r="K225" s="35">
        <f>J225/7.5345</f>
        <v>331.80702103656512</v>
      </c>
      <c r="P225" s="140"/>
    </row>
    <row r="226" spans="1:16" s="54" customFormat="1" ht="15" x14ac:dyDescent="0.25">
      <c r="B226" s="51" t="s">
        <v>130</v>
      </c>
      <c r="C226" s="80" t="s">
        <v>188</v>
      </c>
      <c r="D226" s="34"/>
      <c r="E226" s="34"/>
      <c r="F226" s="34"/>
      <c r="G226" s="34"/>
      <c r="H226" s="34"/>
      <c r="I226" s="34"/>
      <c r="J226" s="34"/>
      <c r="K226" s="34"/>
      <c r="O226" s="139"/>
      <c r="P226" s="140"/>
    </row>
    <row r="227" spans="1:16" s="54" customFormat="1" x14ac:dyDescent="0.2">
      <c r="B227" s="64">
        <v>58300</v>
      </c>
      <c r="C227" s="80" t="s">
        <v>187</v>
      </c>
      <c r="D227" s="23"/>
      <c r="E227" s="23"/>
      <c r="H227" s="23"/>
      <c r="I227" s="23"/>
      <c r="J227" s="23"/>
      <c r="K227" s="23"/>
      <c r="O227" s="139"/>
      <c r="P227" s="140"/>
    </row>
    <row r="228" spans="1:16" s="54" customFormat="1" ht="15" x14ac:dyDescent="0.25">
      <c r="A228" s="51"/>
      <c r="B228" s="58">
        <v>3</v>
      </c>
      <c r="C228" s="59" t="s">
        <v>5</v>
      </c>
      <c r="D228" s="20">
        <f t="shared" ref="D228:M228" si="143">D229+D232</f>
        <v>10062</v>
      </c>
      <c r="E228" s="20">
        <f t="shared" ref="E228:G228" si="144">E229+E232</f>
        <v>10062</v>
      </c>
      <c r="F228" s="20">
        <f t="shared" si="144"/>
        <v>0</v>
      </c>
      <c r="G228" s="20">
        <f t="shared" si="144"/>
        <v>0</v>
      </c>
      <c r="H228" s="20">
        <f t="shared" ref="H228" si="145">H229+H232</f>
        <v>10056</v>
      </c>
      <c r="I228" s="20">
        <f t="shared" ref="I228:K228" si="146">I229+I232</f>
        <v>1334.6605614174796</v>
      </c>
      <c r="J228" s="20">
        <f t="shared" ref="J228" si="147">J229+J232</f>
        <v>10055.99577</v>
      </c>
      <c r="K228" s="20">
        <f t="shared" si="146"/>
        <v>1334.66</v>
      </c>
      <c r="L228" s="129">
        <f t="shared" si="143"/>
        <v>1334.66</v>
      </c>
      <c r="M228" s="129">
        <f t="shared" si="143"/>
        <v>1334.66</v>
      </c>
      <c r="O228" s="139"/>
      <c r="P228" s="140"/>
    </row>
    <row r="229" spans="1:16" s="54" customFormat="1" ht="15" x14ac:dyDescent="0.25">
      <c r="A229" s="51"/>
      <c r="B229" s="77">
        <v>31</v>
      </c>
      <c r="C229" s="78" t="s">
        <v>6</v>
      </c>
      <c r="D229" s="83">
        <f t="shared" ref="D229:K229" si="148">SUM(D230:D231)</f>
        <v>1200</v>
      </c>
      <c r="E229" s="83">
        <f t="shared" si="148"/>
        <v>1200</v>
      </c>
      <c r="F229" s="83">
        <f t="shared" si="148"/>
        <v>0</v>
      </c>
      <c r="G229" s="83">
        <f t="shared" si="148"/>
        <v>0</v>
      </c>
      <c r="H229" s="83">
        <f t="shared" si="148"/>
        <v>1194</v>
      </c>
      <c r="I229" s="83">
        <f t="shared" si="148"/>
        <v>158.4710332470635</v>
      </c>
      <c r="J229" s="83">
        <f t="shared" ref="J229" si="149">SUM(J230:J231)</f>
        <v>1193.9922150000002</v>
      </c>
      <c r="K229" s="83">
        <f t="shared" si="148"/>
        <v>158.47</v>
      </c>
      <c r="L229" s="132">
        <v>158.47</v>
      </c>
      <c r="M229" s="132">
        <f>L229</f>
        <v>158.47</v>
      </c>
      <c r="O229" s="139"/>
      <c r="P229" s="140"/>
    </row>
    <row r="230" spans="1:16" s="54" customFormat="1" hidden="1" x14ac:dyDescent="0.2">
      <c r="A230" s="51"/>
      <c r="B230" s="75">
        <v>311</v>
      </c>
      <c r="C230" s="76" t="s">
        <v>7</v>
      </c>
      <c r="D230" s="13">
        <v>1030.04</v>
      </c>
      <c r="E230" s="13">
        <v>1030.04</v>
      </c>
      <c r="F230" s="13">
        <v>0</v>
      </c>
      <c r="G230" s="13">
        <f t="shared" ref="G230:G235" si="150">F230/7.5345</f>
        <v>0</v>
      </c>
      <c r="H230" s="13">
        <v>1030.04</v>
      </c>
      <c r="I230" s="13">
        <f>H230/7.5345</f>
        <v>136.70980157940141</v>
      </c>
      <c r="J230" s="35">
        <f t="shared" ref="J230:J235" si="151">K230*7.5345</f>
        <v>1030.0414950000002</v>
      </c>
      <c r="K230" s="35">
        <v>136.71</v>
      </c>
      <c r="L230" s="76"/>
      <c r="M230" s="133"/>
      <c r="O230" s="139"/>
      <c r="P230" s="140"/>
    </row>
    <row r="231" spans="1:16" s="54" customFormat="1" hidden="1" x14ac:dyDescent="0.2">
      <c r="A231" s="51"/>
      <c r="B231" s="75">
        <v>313</v>
      </c>
      <c r="C231" s="76" t="s">
        <v>8</v>
      </c>
      <c r="D231" s="13">
        <v>169.96</v>
      </c>
      <c r="E231" s="13">
        <v>169.96</v>
      </c>
      <c r="F231" s="13">
        <v>0</v>
      </c>
      <c r="G231" s="13">
        <f t="shared" si="150"/>
        <v>0</v>
      </c>
      <c r="H231" s="13">
        <v>163.96</v>
      </c>
      <c r="I231" s="13">
        <f>H231/7.5345</f>
        <v>21.761231667662088</v>
      </c>
      <c r="J231" s="35">
        <f t="shared" si="151"/>
        <v>163.95072000000002</v>
      </c>
      <c r="K231" s="35">
        <v>21.76</v>
      </c>
      <c r="L231" s="76"/>
      <c r="M231" s="133"/>
      <c r="O231" s="139"/>
      <c r="P231" s="140"/>
    </row>
    <row r="232" spans="1:16" s="54" customFormat="1" ht="15" x14ac:dyDescent="0.25">
      <c r="A232" s="57"/>
      <c r="B232" s="77">
        <v>32</v>
      </c>
      <c r="C232" s="78" t="s">
        <v>9</v>
      </c>
      <c r="D232" s="83">
        <f t="shared" ref="D232:K232" si="152">SUM(D233:D235)</f>
        <v>8862</v>
      </c>
      <c r="E232" s="83">
        <f t="shared" si="152"/>
        <v>8862</v>
      </c>
      <c r="F232" s="83">
        <f t="shared" si="152"/>
        <v>0</v>
      </c>
      <c r="G232" s="83">
        <f t="shared" si="152"/>
        <v>0</v>
      </c>
      <c r="H232" s="83">
        <f t="shared" si="152"/>
        <v>8862</v>
      </c>
      <c r="I232" s="83">
        <f t="shared" si="152"/>
        <v>1176.189528170416</v>
      </c>
      <c r="J232" s="83">
        <f t="shared" ref="J232" si="153">SUM(J233:J235)</f>
        <v>8862.0035549999993</v>
      </c>
      <c r="K232" s="83">
        <f t="shared" si="152"/>
        <v>1176.19</v>
      </c>
      <c r="L232" s="132">
        <v>1176.19</v>
      </c>
      <c r="M232" s="132">
        <f>L232</f>
        <v>1176.19</v>
      </c>
      <c r="O232" s="139"/>
      <c r="P232" s="140"/>
    </row>
    <row r="233" spans="1:16" s="54" customFormat="1" hidden="1" x14ac:dyDescent="0.2">
      <c r="A233" s="51"/>
      <c r="B233" s="75">
        <v>322</v>
      </c>
      <c r="C233" s="76" t="s">
        <v>11</v>
      </c>
      <c r="D233" s="13">
        <v>5811.9</v>
      </c>
      <c r="E233" s="13">
        <v>5811.9</v>
      </c>
      <c r="F233" s="13">
        <v>0</v>
      </c>
      <c r="G233" s="13">
        <f t="shared" si="150"/>
        <v>0</v>
      </c>
      <c r="H233" s="13">
        <v>5811.9</v>
      </c>
      <c r="I233" s="13">
        <f>H233/7.5345</f>
        <v>771.37169022496505</v>
      </c>
      <c r="J233" s="35">
        <f t="shared" si="151"/>
        <v>5811.8872650000003</v>
      </c>
      <c r="K233" s="35">
        <v>771.37</v>
      </c>
      <c r="M233" s="81"/>
      <c r="O233" s="139"/>
      <c r="P233" s="140"/>
    </row>
    <row r="234" spans="1:16" s="54" customFormat="1" hidden="1" x14ac:dyDescent="0.2">
      <c r="A234" s="51"/>
      <c r="B234" s="75">
        <v>323</v>
      </c>
      <c r="C234" s="76" t="s">
        <v>12</v>
      </c>
      <c r="D234" s="13">
        <v>1560.1</v>
      </c>
      <c r="E234" s="13">
        <v>1560.1</v>
      </c>
      <c r="F234" s="13">
        <v>0</v>
      </c>
      <c r="G234" s="13">
        <f t="shared" si="150"/>
        <v>0</v>
      </c>
      <c r="H234" s="13">
        <v>1560.1</v>
      </c>
      <c r="I234" s="13">
        <f>H234/7.5345</f>
        <v>207.06085340765807</v>
      </c>
      <c r="J234" s="35">
        <f t="shared" si="151"/>
        <v>1560.09357</v>
      </c>
      <c r="K234" s="35">
        <v>207.06</v>
      </c>
      <c r="M234" s="81"/>
      <c r="O234" s="139"/>
      <c r="P234" s="140"/>
    </row>
    <row r="235" spans="1:16" s="54" customFormat="1" hidden="1" x14ac:dyDescent="0.2">
      <c r="A235" s="51"/>
      <c r="B235" s="75">
        <v>329</v>
      </c>
      <c r="C235" s="76" t="s">
        <v>51</v>
      </c>
      <c r="D235" s="13">
        <v>1490</v>
      </c>
      <c r="E235" s="13">
        <v>1490</v>
      </c>
      <c r="F235" s="13">
        <v>0</v>
      </c>
      <c r="G235" s="13">
        <f t="shared" si="150"/>
        <v>0</v>
      </c>
      <c r="H235" s="13">
        <v>1490</v>
      </c>
      <c r="I235" s="13">
        <f>H235/7.5345</f>
        <v>197.75698453779282</v>
      </c>
      <c r="J235" s="35">
        <f t="shared" si="151"/>
        <v>1490.0227199999999</v>
      </c>
      <c r="K235" s="35">
        <v>197.76</v>
      </c>
      <c r="M235" s="81"/>
      <c r="O235" s="139"/>
      <c r="P235" s="140"/>
    </row>
    <row r="236" spans="1:16" x14ac:dyDescent="0.2">
      <c r="B236" s="51" t="s">
        <v>144</v>
      </c>
      <c r="C236" s="80" t="s">
        <v>189</v>
      </c>
      <c r="D236" s="23"/>
      <c r="E236" s="23"/>
      <c r="F236" s="23"/>
      <c r="G236" s="23"/>
      <c r="H236" s="23"/>
      <c r="I236" s="23"/>
      <c r="J236" s="23"/>
      <c r="K236" s="23"/>
      <c r="P236" s="140"/>
    </row>
    <row r="237" spans="1:16" x14ac:dyDescent="0.2">
      <c r="B237" s="64">
        <v>55291</v>
      </c>
      <c r="C237" s="80" t="s">
        <v>174</v>
      </c>
      <c r="D237" s="23"/>
      <c r="E237" s="23"/>
      <c r="F237" s="23"/>
      <c r="G237" s="23"/>
      <c r="H237" s="23"/>
      <c r="I237" s="23"/>
      <c r="J237" s="23"/>
      <c r="K237" s="23"/>
      <c r="P237" s="140"/>
    </row>
    <row r="238" spans="1:16" ht="15" x14ac:dyDescent="0.25">
      <c r="B238" s="58">
        <v>3</v>
      </c>
      <c r="C238" s="59" t="s">
        <v>5</v>
      </c>
      <c r="D238" s="20">
        <f t="shared" ref="D238:L238" si="154">D239</f>
        <v>0</v>
      </c>
      <c r="E238" s="20">
        <f t="shared" si="154"/>
        <v>0</v>
      </c>
      <c r="F238" s="20">
        <f t="shared" si="154"/>
        <v>0</v>
      </c>
      <c r="G238" s="20">
        <f t="shared" si="154"/>
        <v>0</v>
      </c>
      <c r="H238" s="20">
        <f t="shared" si="154"/>
        <v>15000</v>
      </c>
      <c r="I238" s="20">
        <f t="shared" si="154"/>
        <v>1990.8421262193906</v>
      </c>
      <c r="J238" s="20">
        <f t="shared" si="154"/>
        <v>15000</v>
      </c>
      <c r="K238" s="20">
        <f t="shared" si="154"/>
        <v>1990.8380841462604</v>
      </c>
      <c r="L238" s="129">
        <f t="shared" si="154"/>
        <v>1990.84</v>
      </c>
      <c r="M238" s="129">
        <f>L238</f>
        <v>1990.84</v>
      </c>
      <c r="P238" s="140"/>
    </row>
    <row r="239" spans="1:16" ht="15" x14ac:dyDescent="0.25">
      <c r="B239" s="77">
        <v>32</v>
      </c>
      <c r="C239" s="78" t="s">
        <v>9</v>
      </c>
      <c r="D239" s="83">
        <f t="shared" ref="D239:K239" si="155">SUM(D240:D241)</f>
        <v>0</v>
      </c>
      <c r="E239" s="83">
        <f t="shared" si="155"/>
        <v>0</v>
      </c>
      <c r="F239" s="83">
        <f t="shared" si="155"/>
        <v>0</v>
      </c>
      <c r="G239" s="83">
        <f t="shared" si="155"/>
        <v>0</v>
      </c>
      <c r="H239" s="83">
        <f t="shared" si="155"/>
        <v>15000</v>
      </c>
      <c r="I239" s="83">
        <f t="shared" si="155"/>
        <v>1990.8421262193906</v>
      </c>
      <c r="J239" s="83">
        <f t="shared" ref="J239" si="156">SUM(J240:J241)</f>
        <v>15000</v>
      </c>
      <c r="K239" s="83">
        <f t="shared" si="155"/>
        <v>1990.8380841462604</v>
      </c>
      <c r="L239" s="128">
        <v>1990.84</v>
      </c>
      <c r="M239" s="128">
        <f>L239</f>
        <v>1990.84</v>
      </c>
      <c r="P239" s="140"/>
    </row>
    <row r="240" spans="1:16" ht="15" hidden="1" x14ac:dyDescent="0.25">
      <c r="B240" s="75">
        <v>323</v>
      </c>
      <c r="C240" s="76" t="s">
        <v>12</v>
      </c>
      <c r="D240" s="13"/>
      <c r="E240" s="13"/>
      <c r="F240" s="13"/>
      <c r="G240" s="13">
        <f t="shared" ref="G240:G241" si="157">F240/7.5345</f>
        <v>0</v>
      </c>
      <c r="H240" s="13">
        <v>10000</v>
      </c>
      <c r="I240" s="13">
        <f>H240/7.5345</f>
        <v>1327.2280841462605</v>
      </c>
      <c r="J240" s="35">
        <v>10000</v>
      </c>
      <c r="K240" s="35">
        <f>J240/7.5345</f>
        <v>1327.2280841462605</v>
      </c>
      <c r="L240" s="48"/>
      <c r="M240" s="48"/>
      <c r="P240" s="140"/>
    </row>
    <row r="241" spans="1:16" hidden="1" x14ac:dyDescent="0.2">
      <c r="A241" s="57"/>
      <c r="B241" s="75">
        <v>329</v>
      </c>
      <c r="C241" s="76" t="s">
        <v>58</v>
      </c>
      <c r="D241" s="13"/>
      <c r="E241" s="13"/>
      <c r="F241" s="13"/>
      <c r="G241" s="13">
        <f t="shared" si="157"/>
        <v>0</v>
      </c>
      <c r="H241" s="13">
        <v>5000</v>
      </c>
      <c r="I241" s="13">
        <f>H241/7.5345</f>
        <v>663.61404207313024</v>
      </c>
      <c r="J241" s="35">
        <v>5000</v>
      </c>
      <c r="K241" s="35">
        <v>663.61</v>
      </c>
      <c r="P241" s="140"/>
    </row>
    <row r="242" spans="1:16" s="54" customFormat="1" ht="15" x14ac:dyDescent="0.25">
      <c r="B242" s="64" t="s">
        <v>122</v>
      </c>
      <c r="C242" s="80" t="s">
        <v>191</v>
      </c>
      <c r="D242" s="34"/>
      <c r="E242" s="34"/>
      <c r="F242" s="34"/>
      <c r="G242" s="34"/>
      <c r="H242" s="34"/>
      <c r="I242" s="34"/>
      <c r="J242" s="34"/>
      <c r="K242" s="34"/>
      <c r="M242" s="81"/>
      <c r="O242" s="139"/>
      <c r="P242" s="140"/>
    </row>
    <row r="243" spans="1:16" s="54" customFormat="1" x14ac:dyDescent="0.2">
      <c r="B243" s="64">
        <v>53082</v>
      </c>
      <c r="C243" s="80" t="s">
        <v>192</v>
      </c>
      <c r="D243" s="23"/>
      <c r="E243" s="23"/>
      <c r="H243" s="23"/>
      <c r="I243" s="23"/>
      <c r="J243" s="23"/>
      <c r="K243" s="23"/>
      <c r="M243" s="81"/>
      <c r="O243" s="139"/>
      <c r="P243" s="140"/>
    </row>
    <row r="244" spans="1:16" s="54" customFormat="1" ht="15" x14ac:dyDescent="0.25">
      <c r="A244" s="51"/>
      <c r="B244" s="58">
        <v>3</v>
      </c>
      <c r="C244" s="59" t="s">
        <v>5</v>
      </c>
      <c r="D244" s="20">
        <f t="shared" ref="D244:M244" si="158">D245</f>
        <v>8000</v>
      </c>
      <c r="E244" s="20">
        <f t="shared" si="158"/>
        <v>10000</v>
      </c>
      <c r="F244" s="20">
        <f t="shared" si="158"/>
        <v>5888.7</v>
      </c>
      <c r="G244" s="20">
        <f t="shared" si="158"/>
        <v>781.56480191120841</v>
      </c>
      <c r="H244" s="20">
        <f t="shared" si="158"/>
        <v>8000</v>
      </c>
      <c r="I244" s="20">
        <f t="shared" si="158"/>
        <v>1061.7824673170085</v>
      </c>
      <c r="J244" s="20">
        <f t="shared" si="158"/>
        <v>8000</v>
      </c>
      <c r="K244" s="20">
        <f t="shared" si="158"/>
        <v>1061.78</v>
      </c>
      <c r="L244" s="129">
        <f t="shared" si="158"/>
        <v>1061.78</v>
      </c>
      <c r="M244" s="129">
        <f t="shared" si="158"/>
        <v>1061.78</v>
      </c>
      <c r="O244" s="139"/>
      <c r="P244" s="140"/>
    </row>
    <row r="245" spans="1:16" s="54" customFormat="1" ht="15" x14ac:dyDescent="0.25">
      <c r="A245" s="51"/>
      <c r="B245" s="77">
        <v>37</v>
      </c>
      <c r="C245" s="78" t="s">
        <v>123</v>
      </c>
      <c r="D245" s="83">
        <f t="shared" ref="D245:K245" si="159">SUM(D246:D246)</f>
        <v>8000</v>
      </c>
      <c r="E245" s="83">
        <f t="shared" si="159"/>
        <v>10000</v>
      </c>
      <c r="F245" s="83">
        <f t="shared" si="159"/>
        <v>5888.7</v>
      </c>
      <c r="G245" s="83">
        <f t="shared" si="159"/>
        <v>781.56480191120841</v>
      </c>
      <c r="H245" s="83">
        <f t="shared" si="159"/>
        <v>8000</v>
      </c>
      <c r="I245" s="83">
        <f t="shared" si="159"/>
        <v>1061.7824673170085</v>
      </c>
      <c r="J245" s="83">
        <f t="shared" si="159"/>
        <v>8000</v>
      </c>
      <c r="K245" s="83">
        <f t="shared" si="159"/>
        <v>1061.78</v>
      </c>
      <c r="L245" s="128">
        <v>1061.78</v>
      </c>
      <c r="M245" s="128">
        <f>L245</f>
        <v>1061.78</v>
      </c>
      <c r="O245" s="139"/>
      <c r="P245" s="140"/>
    </row>
    <row r="246" spans="1:16" s="54" customFormat="1" hidden="1" x14ac:dyDescent="0.2">
      <c r="A246" s="51"/>
      <c r="B246" s="62">
        <v>372</v>
      </c>
      <c r="C246" s="63" t="s">
        <v>56</v>
      </c>
      <c r="D246" s="13">
        <v>8000</v>
      </c>
      <c r="E246" s="93">
        <v>10000</v>
      </c>
      <c r="F246" s="13">
        <v>5888.7</v>
      </c>
      <c r="G246" s="13">
        <f t="shared" ref="G246" si="160">F246/7.5345</f>
        <v>781.56480191120841</v>
      </c>
      <c r="H246" s="13">
        <v>8000</v>
      </c>
      <c r="I246" s="13">
        <f>H246/7.5345</f>
        <v>1061.7824673170085</v>
      </c>
      <c r="J246" s="35">
        <v>8000</v>
      </c>
      <c r="K246" s="35">
        <v>1061.78</v>
      </c>
      <c r="M246" s="81"/>
      <c r="O246" s="139"/>
      <c r="P246" s="140"/>
    </row>
    <row r="247" spans="1:16" ht="15" hidden="1" x14ac:dyDescent="0.25">
      <c r="B247" s="64" t="s">
        <v>97</v>
      </c>
      <c r="C247" s="80" t="s">
        <v>194</v>
      </c>
      <c r="D247" s="34"/>
      <c r="E247" s="34"/>
      <c r="F247" s="34"/>
      <c r="G247" s="34"/>
      <c r="H247" s="34"/>
      <c r="I247" s="34"/>
      <c r="J247" s="34"/>
      <c r="K247" s="34"/>
      <c r="P247" s="140"/>
    </row>
    <row r="248" spans="1:16" hidden="1" x14ac:dyDescent="0.2">
      <c r="B248" s="64">
        <v>53080</v>
      </c>
      <c r="C248" s="80" t="s">
        <v>193</v>
      </c>
      <c r="D248" s="23"/>
      <c r="E248" s="23"/>
      <c r="F248" s="51"/>
      <c r="G248" s="51"/>
      <c r="H248" s="23"/>
      <c r="I248" s="23"/>
      <c r="J248" s="23"/>
      <c r="K248" s="23"/>
      <c r="P248" s="140"/>
    </row>
    <row r="249" spans="1:16" ht="15" hidden="1" x14ac:dyDescent="0.25">
      <c r="B249" s="58">
        <v>3</v>
      </c>
      <c r="C249" s="59" t="s">
        <v>5</v>
      </c>
      <c r="D249" s="20">
        <f t="shared" ref="D249:L249" si="161">D250</f>
        <v>0</v>
      </c>
      <c r="E249" s="20">
        <f t="shared" si="161"/>
        <v>2000</v>
      </c>
      <c r="F249" s="20">
        <f t="shared" si="161"/>
        <v>2000</v>
      </c>
      <c r="G249" s="20">
        <f t="shared" si="161"/>
        <v>265.44561682925212</v>
      </c>
      <c r="H249" s="20">
        <f t="shared" si="161"/>
        <v>0</v>
      </c>
      <c r="I249" s="20">
        <f t="shared" si="161"/>
        <v>0</v>
      </c>
      <c r="J249" s="20">
        <f t="shared" si="161"/>
        <v>0</v>
      </c>
      <c r="K249" s="20">
        <f t="shared" si="161"/>
        <v>0</v>
      </c>
      <c r="L249" s="48">
        <f t="shared" si="161"/>
        <v>0</v>
      </c>
      <c r="M249" s="48">
        <f>L249</f>
        <v>0</v>
      </c>
      <c r="P249" s="140"/>
    </row>
    <row r="250" spans="1:16" ht="15" hidden="1" x14ac:dyDescent="0.25">
      <c r="A250" s="57"/>
      <c r="B250" s="77">
        <v>32</v>
      </c>
      <c r="C250" s="78" t="s">
        <v>9</v>
      </c>
      <c r="D250" s="83">
        <f t="shared" ref="D250:K250" si="162">SUM(D251:D253)</f>
        <v>0</v>
      </c>
      <c r="E250" s="83">
        <f t="shared" si="162"/>
        <v>2000</v>
      </c>
      <c r="F250" s="83">
        <f t="shared" si="162"/>
        <v>2000</v>
      </c>
      <c r="G250" s="83">
        <f t="shared" si="162"/>
        <v>265.44561682925212</v>
      </c>
      <c r="H250" s="83">
        <f t="shared" si="162"/>
        <v>0</v>
      </c>
      <c r="I250" s="83">
        <f t="shared" si="162"/>
        <v>0</v>
      </c>
      <c r="J250" s="83">
        <f t="shared" ref="J250" si="163">SUM(J251:J253)</f>
        <v>0</v>
      </c>
      <c r="K250" s="83">
        <f t="shared" si="162"/>
        <v>0</v>
      </c>
      <c r="L250" s="48">
        <f>D250</f>
        <v>0</v>
      </c>
      <c r="M250" s="48">
        <f>L250</f>
        <v>0</v>
      </c>
      <c r="P250" s="140"/>
    </row>
    <row r="251" spans="1:16" hidden="1" x14ac:dyDescent="0.2">
      <c r="B251" s="75">
        <v>321</v>
      </c>
      <c r="C251" s="76" t="s">
        <v>11</v>
      </c>
      <c r="D251" s="13">
        <v>0</v>
      </c>
      <c r="E251" s="93">
        <v>500</v>
      </c>
      <c r="F251" s="13">
        <v>312</v>
      </c>
      <c r="G251" s="13">
        <f t="shared" ref="G251:G252" si="164">F251/7.5345</f>
        <v>41.409516225363326</v>
      </c>
      <c r="H251" s="13"/>
      <c r="I251" s="13"/>
      <c r="J251" s="13"/>
      <c r="K251" s="13"/>
      <c r="P251" s="140"/>
    </row>
    <row r="252" spans="1:16" hidden="1" x14ac:dyDescent="0.2">
      <c r="B252" s="75">
        <v>323</v>
      </c>
      <c r="C252" s="76" t="s">
        <v>12</v>
      </c>
      <c r="D252" s="13"/>
      <c r="E252" s="93"/>
      <c r="F252" s="13">
        <v>1688</v>
      </c>
      <c r="G252" s="13">
        <f t="shared" si="164"/>
        <v>224.03610060388877</v>
      </c>
      <c r="H252" s="13"/>
      <c r="I252" s="13"/>
      <c r="J252" s="13"/>
      <c r="K252" s="13"/>
      <c r="P252" s="140"/>
    </row>
    <row r="253" spans="1:16" hidden="1" x14ac:dyDescent="0.2">
      <c r="B253" s="75">
        <v>329</v>
      </c>
      <c r="C253" s="76" t="s">
        <v>51</v>
      </c>
      <c r="D253" s="13">
        <v>0</v>
      </c>
      <c r="E253" s="93">
        <v>1500</v>
      </c>
      <c r="F253" s="13"/>
      <c r="G253" s="13"/>
      <c r="H253" s="13"/>
      <c r="I253" s="13"/>
      <c r="J253" s="13"/>
      <c r="K253" s="13"/>
      <c r="P253" s="140"/>
    </row>
    <row r="254" spans="1:16" s="54" customFormat="1" ht="15" x14ac:dyDescent="0.25">
      <c r="B254" s="64" t="s">
        <v>127</v>
      </c>
      <c r="C254" s="80" t="s">
        <v>195</v>
      </c>
      <c r="D254" s="34"/>
      <c r="E254" s="34"/>
      <c r="F254" s="34"/>
      <c r="G254" s="34"/>
      <c r="H254" s="34"/>
      <c r="I254" s="34"/>
      <c r="J254" s="34"/>
      <c r="K254" s="34"/>
      <c r="O254" s="139"/>
      <c r="P254" s="140"/>
    </row>
    <row r="255" spans="1:16" s="54" customFormat="1" x14ac:dyDescent="0.2">
      <c r="B255" s="64">
        <v>55291</v>
      </c>
      <c r="C255" s="80" t="s">
        <v>174</v>
      </c>
      <c r="D255" s="23"/>
      <c r="E255" s="23"/>
      <c r="F255" s="23"/>
      <c r="G255" s="23"/>
      <c r="H255" s="23"/>
      <c r="I255" s="23"/>
      <c r="J255" s="23"/>
      <c r="K255" s="23"/>
      <c r="O255" s="139"/>
      <c r="P255" s="140"/>
    </row>
    <row r="256" spans="1:16" s="54" customFormat="1" ht="15" x14ac:dyDescent="0.25">
      <c r="A256" s="51"/>
      <c r="B256" s="58">
        <v>3</v>
      </c>
      <c r="C256" s="59" t="s">
        <v>5</v>
      </c>
      <c r="D256" s="20">
        <f t="shared" ref="D256:M256" si="165">D257</f>
        <v>15000</v>
      </c>
      <c r="E256" s="20">
        <f t="shared" si="165"/>
        <v>15000</v>
      </c>
      <c r="F256" s="20">
        <f t="shared" si="165"/>
        <v>0</v>
      </c>
      <c r="G256" s="20">
        <f t="shared" si="165"/>
        <v>0</v>
      </c>
      <c r="H256" s="20">
        <f t="shared" si="165"/>
        <v>15000</v>
      </c>
      <c r="I256" s="20">
        <f t="shared" si="165"/>
        <v>1990.8421262193906</v>
      </c>
      <c r="J256" s="20">
        <f t="shared" si="165"/>
        <v>15000</v>
      </c>
      <c r="K256" s="20">
        <f t="shared" si="165"/>
        <v>1990.84</v>
      </c>
      <c r="L256" s="129">
        <f t="shared" si="165"/>
        <v>1990.84</v>
      </c>
      <c r="M256" s="129">
        <f t="shared" si="165"/>
        <v>1990.84</v>
      </c>
      <c r="O256" s="139"/>
      <c r="P256" s="140"/>
    </row>
    <row r="257" spans="1:16" s="54" customFormat="1" ht="15" x14ac:dyDescent="0.25">
      <c r="A257" s="51"/>
      <c r="B257" s="77">
        <v>37</v>
      </c>
      <c r="C257" s="78" t="s">
        <v>123</v>
      </c>
      <c r="D257" s="83">
        <f t="shared" ref="D257:K257" si="166">SUM(D258:D258)</f>
        <v>15000</v>
      </c>
      <c r="E257" s="83">
        <f t="shared" si="166"/>
        <v>15000</v>
      </c>
      <c r="F257" s="83">
        <f t="shared" si="166"/>
        <v>0</v>
      </c>
      <c r="G257" s="83">
        <f t="shared" si="166"/>
        <v>0</v>
      </c>
      <c r="H257" s="83">
        <f t="shared" si="166"/>
        <v>15000</v>
      </c>
      <c r="I257" s="83">
        <f t="shared" si="166"/>
        <v>1990.8421262193906</v>
      </c>
      <c r="J257" s="83">
        <f t="shared" si="166"/>
        <v>15000</v>
      </c>
      <c r="K257" s="83">
        <f t="shared" si="166"/>
        <v>1990.84</v>
      </c>
      <c r="L257" s="128">
        <v>1990.84</v>
      </c>
      <c r="M257" s="128">
        <f>L257</f>
        <v>1990.84</v>
      </c>
      <c r="O257" s="139"/>
      <c r="P257" s="140"/>
    </row>
    <row r="258" spans="1:16" s="54" customFormat="1" hidden="1" x14ac:dyDescent="0.2">
      <c r="A258" s="51"/>
      <c r="B258" s="62">
        <v>372</v>
      </c>
      <c r="C258" s="63" t="s">
        <v>56</v>
      </c>
      <c r="D258" s="13">
        <v>15000</v>
      </c>
      <c r="E258" s="13">
        <v>15000</v>
      </c>
      <c r="F258" s="13">
        <v>0</v>
      </c>
      <c r="G258" s="13">
        <f t="shared" ref="G258" si="167">F258/7.5345</f>
        <v>0</v>
      </c>
      <c r="H258" s="13">
        <v>15000</v>
      </c>
      <c r="I258" s="13">
        <f>H258/7.5345</f>
        <v>1990.8421262193906</v>
      </c>
      <c r="J258" s="35">
        <v>15000</v>
      </c>
      <c r="K258" s="35">
        <v>1990.84</v>
      </c>
      <c r="O258" s="139"/>
      <c r="P258" s="140"/>
    </row>
    <row r="259" spans="1:16" s="54" customFormat="1" ht="15" hidden="1" x14ac:dyDescent="0.25">
      <c r="B259" s="64" t="s">
        <v>139</v>
      </c>
      <c r="C259" s="80" t="s">
        <v>196</v>
      </c>
      <c r="D259" s="34"/>
      <c r="E259" s="34"/>
      <c r="F259" s="34"/>
      <c r="G259" s="34"/>
      <c r="H259" s="34"/>
      <c r="I259" s="34"/>
      <c r="J259" s="34"/>
      <c r="K259" s="34"/>
      <c r="O259" s="139"/>
      <c r="P259" s="140"/>
    </row>
    <row r="260" spans="1:16" s="54" customFormat="1" hidden="1" x14ac:dyDescent="0.2">
      <c r="B260" s="64">
        <v>53082</v>
      </c>
      <c r="C260" s="80" t="s">
        <v>192</v>
      </c>
      <c r="D260" s="23"/>
      <c r="E260" s="23"/>
      <c r="F260" s="23"/>
      <c r="G260" s="23"/>
      <c r="H260" s="23"/>
      <c r="I260" s="23"/>
      <c r="J260" s="23"/>
      <c r="K260" s="23"/>
      <c r="O260" s="139"/>
      <c r="P260" s="140"/>
    </row>
    <row r="261" spans="1:16" s="54" customFormat="1" ht="15" hidden="1" x14ac:dyDescent="0.25">
      <c r="A261" s="51"/>
      <c r="B261" s="58">
        <v>3</v>
      </c>
      <c r="C261" s="59" t="s">
        <v>5</v>
      </c>
      <c r="D261" s="20">
        <f t="shared" ref="D261:L261" si="168">D262</f>
        <v>0</v>
      </c>
      <c r="E261" s="20">
        <f t="shared" si="168"/>
        <v>0</v>
      </c>
      <c r="F261" s="20">
        <f t="shared" si="168"/>
        <v>0</v>
      </c>
      <c r="G261" s="20">
        <f t="shared" si="168"/>
        <v>0</v>
      </c>
      <c r="H261" s="20">
        <f t="shared" si="168"/>
        <v>10000</v>
      </c>
      <c r="I261" s="20">
        <f t="shared" si="168"/>
        <v>1327.2280841462605</v>
      </c>
      <c r="J261" s="20">
        <f t="shared" si="168"/>
        <v>0</v>
      </c>
      <c r="K261" s="20">
        <f t="shared" si="168"/>
        <v>0</v>
      </c>
      <c r="L261" s="48">
        <f t="shared" si="168"/>
        <v>0</v>
      </c>
      <c r="O261" s="139"/>
      <c r="P261" s="140"/>
    </row>
    <row r="262" spans="1:16" s="54" customFormat="1" ht="15" hidden="1" x14ac:dyDescent="0.25">
      <c r="A262" s="51"/>
      <c r="B262" s="77">
        <v>32</v>
      </c>
      <c r="C262" s="78" t="s">
        <v>9</v>
      </c>
      <c r="D262" s="83">
        <f t="shared" ref="D262:I262" si="169">SUM(D263:D263)</f>
        <v>0</v>
      </c>
      <c r="E262" s="83">
        <f t="shared" si="169"/>
        <v>0</v>
      </c>
      <c r="F262" s="83">
        <f t="shared" si="169"/>
        <v>0</v>
      </c>
      <c r="G262" s="83">
        <f t="shared" si="169"/>
        <v>0</v>
      </c>
      <c r="H262" s="83">
        <f t="shared" si="169"/>
        <v>10000</v>
      </c>
      <c r="I262" s="83">
        <f t="shared" si="169"/>
        <v>1327.2280841462605</v>
      </c>
      <c r="J262" s="83">
        <v>0</v>
      </c>
      <c r="K262" s="83">
        <v>0</v>
      </c>
      <c r="L262" s="48"/>
      <c r="O262" s="139"/>
      <c r="P262" s="140"/>
    </row>
    <row r="263" spans="1:16" s="54" customFormat="1" hidden="1" x14ac:dyDescent="0.2">
      <c r="A263" s="51"/>
      <c r="B263" s="75">
        <v>329</v>
      </c>
      <c r="C263" s="76" t="s">
        <v>51</v>
      </c>
      <c r="D263" s="13">
        <v>0</v>
      </c>
      <c r="E263" s="93">
        <v>0</v>
      </c>
      <c r="F263" s="13">
        <v>0</v>
      </c>
      <c r="G263" s="13">
        <f t="shared" ref="G263" si="170">F263/7.5345</f>
        <v>0</v>
      </c>
      <c r="H263" s="13">
        <v>10000</v>
      </c>
      <c r="I263" s="13">
        <f>H263/7.5345</f>
        <v>1327.2280841462605</v>
      </c>
      <c r="J263" s="35">
        <v>0</v>
      </c>
      <c r="K263" s="35">
        <v>0</v>
      </c>
      <c r="O263" s="139"/>
      <c r="P263" s="140"/>
    </row>
    <row r="264" spans="1:16" ht="14.25" hidden="1" customHeight="1" x14ac:dyDescent="0.2">
      <c r="B264" s="64" t="s">
        <v>129</v>
      </c>
      <c r="C264" s="80" t="s">
        <v>197</v>
      </c>
      <c r="D264" s="23"/>
      <c r="E264" s="23"/>
      <c r="F264" s="23"/>
      <c r="G264" s="23"/>
      <c r="H264" s="23"/>
      <c r="I264" s="23"/>
      <c r="J264" s="23"/>
      <c r="K264" s="23"/>
      <c r="P264" s="140"/>
    </row>
    <row r="265" spans="1:16" ht="15" hidden="1" customHeight="1" x14ac:dyDescent="0.25">
      <c r="B265" s="64">
        <v>51200</v>
      </c>
      <c r="C265" s="80" t="s">
        <v>198</v>
      </c>
      <c r="D265" s="34"/>
      <c r="E265" s="34"/>
      <c r="F265" s="51"/>
      <c r="G265" s="51"/>
      <c r="H265" s="34"/>
      <c r="I265" s="34"/>
      <c r="J265" s="34"/>
      <c r="K265" s="34"/>
      <c r="P265" s="140"/>
    </row>
    <row r="266" spans="1:16" ht="15" hidden="1" customHeight="1" x14ac:dyDescent="0.25">
      <c r="B266" s="58">
        <v>3</v>
      </c>
      <c r="C266" s="59" t="s">
        <v>5</v>
      </c>
      <c r="D266" s="20">
        <f>D270</f>
        <v>130000</v>
      </c>
      <c r="E266" s="20">
        <f t="shared" ref="E266:K266" si="171">E267+E270+E274</f>
        <v>43384.71</v>
      </c>
      <c r="F266" s="20">
        <f t="shared" si="171"/>
        <v>9054.4500000000007</v>
      </c>
      <c r="G266" s="20">
        <f t="shared" si="171"/>
        <v>578.60110159930991</v>
      </c>
      <c r="H266" s="20">
        <f t="shared" si="171"/>
        <v>95825</v>
      </c>
      <c r="I266" s="20">
        <f t="shared" si="171"/>
        <v>23890.105514632691</v>
      </c>
      <c r="J266" s="20">
        <f t="shared" ref="J266" si="172">J267+J270+J274</f>
        <v>0</v>
      </c>
      <c r="K266" s="20">
        <f t="shared" si="171"/>
        <v>0</v>
      </c>
      <c r="L266" s="48">
        <f>L267+L270</f>
        <v>0</v>
      </c>
      <c r="M266" s="48">
        <f>L266</f>
        <v>0</v>
      </c>
      <c r="P266" s="140"/>
    </row>
    <row r="267" spans="1:16" ht="15" hidden="1" customHeight="1" x14ac:dyDescent="0.25">
      <c r="B267" s="77">
        <v>31</v>
      </c>
      <c r="C267" s="78" t="s">
        <v>6</v>
      </c>
      <c r="D267" s="83"/>
      <c r="E267" s="83">
        <f>SUM(E268:E269)</f>
        <v>17475</v>
      </c>
      <c r="F267" s="83">
        <f>SUM(F268:F269)</f>
        <v>6874.3</v>
      </c>
      <c r="G267" s="83">
        <f>SUM(G271:G272)</f>
        <v>289.24547083416286</v>
      </c>
      <c r="H267" s="83">
        <f>SUM(H268:H269)</f>
        <v>3825</v>
      </c>
      <c r="I267" s="83">
        <f>SUM(I271:I272)</f>
        <v>11679.607140487093</v>
      </c>
      <c r="J267" s="83">
        <f>SUM(J268:J269)</f>
        <v>0</v>
      </c>
      <c r="K267" s="83">
        <f>SUM(K268:K269)</f>
        <v>0</v>
      </c>
      <c r="L267" s="48">
        <v>0</v>
      </c>
      <c r="M267" s="48">
        <v>0</v>
      </c>
      <c r="P267" s="140"/>
    </row>
    <row r="268" spans="1:16" ht="14.25" hidden="1" customHeight="1" x14ac:dyDescent="0.2">
      <c r="B268" s="75">
        <v>311</v>
      </c>
      <c r="C268" s="76" t="s">
        <v>60</v>
      </c>
      <c r="D268" s="13"/>
      <c r="E268" s="93">
        <v>15000</v>
      </c>
      <c r="F268" s="13">
        <v>5900.68</v>
      </c>
      <c r="G268" s="13">
        <f t="shared" ref="G268:G275" si="173">F268/7.5345</f>
        <v>783.1548211560156</v>
      </c>
      <c r="H268" s="13">
        <v>3000</v>
      </c>
      <c r="I268" s="13">
        <f>H268/7.5345</f>
        <v>398.16842524387812</v>
      </c>
      <c r="J268" s="35">
        <v>0</v>
      </c>
      <c r="K268" s="35">
        <v>0</v>
      </c>
      <c r="L268" s="52"/>
      <c r="M268" s="52"/>
      <c r="P268" s="140"/>
    </row>
    <row r="269" spans="1:16" ht="14.25" hidden="1" customHeight="1" x14ac:dyDescent="0.2">
      <c r="B269" s="75">
        <v>313</v>
      </c>
      <c r="C269" s="76" t="s">
        <v>8</v>
      </c>
      <c r="D269" s="13"/>
      <c r="E269" s="93">
        <v>2475</v>
      </c>
      <c r="F269" s="13">
        <v>973.62</v>
      </c>
      <c r="G269" s="13">
        <f t="shared" si="173"/>
        <v>129.22158072864821</v>
      </c>
      <c r="H269" s="13">
        <v>825</v>
      </c>
      <c r="I269" s="13">
        <f>H269/7.5345</f>
        <v>109.49631694206649</v>
      </c>
      <c r="J269" s="35">
        <v>0</v>
      </c>
      <c r="K269" s="35">
        <v>0</v>
      </c>
      <c r="L269" s="52"/>
      <c r="M269" s="52"/>
      <c r="P269" s="140"/>
    </row>
    <row r="270" spans="1:16" ht="15" hidden="1" customHeight="1" x14ac:dyDescent="0.25">
      <c r="B270" s="77">
        <v>32</v>
      </c>
      <c r="C270" s="78" t="s">
        <v>9</v>
      </c>
      <c r="D270" s="83">
        <f>SUM(D271:D272)</f>
        <v>130000</v>
      </c>
      <c r="E270" s="83">
        <f t="shared" ref="E270:K270" si="174">SUM(E271:E273)</f>
        <v>25409.71</v>
      </c>
      <c r="F270" s="83">
        <f t="shared" si="174"/>
        <v>2179.3200000000002</v>
      </c>
      <c r="G270" s="83">
        <f t="shared" si="174"/>
        <v>289.24547083416286</v>
      </c>
      <c r="H270" s="83">
        <f t="shared" si="174"/>
        <v>91000</v>
      </c>
      <c r="I270" s="83">
        <f t="shared" si="174"/>
        <v>12077.775565730972</v>
      </c>
      <c r="J270" s="83">
        <f t="shared" ref="J270" si="175">SUM(J271:J273)</f>
        <v>0</v>
      </c>
      <c r="K270" s="83">
        <f t="shared" si="174"/>
        <v>0</v>
      </c>
      <c r="L270" s="48">
        <v>0</v>
      </c>
      <c r="M270" s="48">
        <f>L270</f>
        <v>0</v>
      </c>
      <c r="P270" s="140"/>
    </row>
    <row r="271" spans="1:16" ht="15" hidden="1" customHeight="1" x14ac:dyDescent="0.25">
      <c r="B271" s="75">
        <v>321</v>
      </c>
      <c r="C271" s="76" t="s">
        <v>10</v>
      </c>
      <c r="D271" s="13">
        <v>65000</v>
      </c>
      <c r="E271" s="93">
        <v>15000</v>
      </c>
      <c r="F271" s="13">
        <v>2179.3200000000002</v>
      </c>
      <c r="G271" s="13">
        <f t="shared" si="173"/>
        <v>289.24547083416286</v>
      </c>
      <c r="H271" s="13">
        <v>30000</v>
      </c>
      <c r="I271" s="13">
        <f>H271/7.5345</f>
        <v>3981.6842524387812</v>
      </c>
      <c r="J271" s="35">
        <v>0</v>
      </c>
      <c r="K271" s="35">
        <v>0</v>
      </c>
      <c r="L271" s="48"/>
      <c r="M271" s="48"/>
      <c r="P271" s="140"/>
    </row>
    <row r="272" spans="1:16" ht="14.25" hidden="1" customHeight="1" x14ac:dyDescent="0.2">
      <c r="A272" s="57"/>
      <c r="B272" s="75">
        <v>324</v>
      </c>
      <c r="C272" s="76" t="s">
        <v>105</v>
      </c>
      <c r="D272" s="13">
        <v>65000</v>
      </c>
      <c r="E272" s="93">
        <v>5000</v>
      </c>
      <c r="F272" s="13">
        <v>0</v>
      </c>
      <c r="G272" s="13">
        <f t="shared" si="173"/>
        <v>0</v>
      </c>
      <c r="H272" s="13">
        <v>58000</v>
      </c>
      <c r="I272" s="13">
        <f>H272/7.5345</f>
        <v>7697.9228880483106</v>
      </c>
      <c r="J272" s="35">
        <v>0</v>
      </c>
      <c r="K272" s="35">
        <v>0</v>
      </c>
      <c r="P272" s="140"/>
    </row>
    <row r="273" spans="1:16" ht="14.25" hidden="1" customHeight="1" x14ac:dyDescent="0.2">
      <c r="A273" s="57"/>
      <c r="B273" s="75">
        <v>329</v>
      </c>
      <c r="C273" s="76" t="s">
        <v>58</v>
      </c>
      <c r="D273" s="13"/>
      <c r="E273" s="93">
        <v>5409.71</v>
      </c>
      <c r="F273" s="13">
        <v>0</v>
      </c>
      <c r="G273" s="13">
        <f t="shared" si="173"/>
        <v>0</v>
      </c>
      <c r="H273" s="13">
        <v>3000</v>
      </c>
      <c r="I273" s="13">
        <f>H273/7.5345</f>
        <v>398.16842524387812</v>
      </c>
      <c r="J273" s="35">
        <v>0</v>
      </c>
      <c r="K273" s="35">
        <v>0</v>
      </c>
      <c r="P273" s="140"/>
    </row>
    <row r="274" spans="1:16" ht="15" hidden="1" customHeight="1" x14ac:dyDescent="0.25">
      <c r="A274" s="57"/>
      <c r="B274" s="60">
        <v>34</v>
      </c>
      <c r="C274" s="61" t="s">
        <v>52</v>
      </c>
      <c r="D274" s="85">
        <f t="shared" ref="D274:K274" si="176">D275</f>
        <v>0</v>
      </c>
      <c r="E274" s="85">
        <f t="shared" si="176"/>
        <v>500</v>
      </c>
      <c r="F274" s="85">
        <f t="shared" si="176"/>
        <v>0.83</v>
      </c>
      <c r="G274" s="85">
        <f t="shared" si="176"/>
        <v>0.11015993098413961</v>
      </c>
      <c r="H274" s="85">
        <f t="shared" si="176"/>
        <v>1000</v>
      </c>
      <c r="I274" s="85">
        <f t="shared" si="176"/>
        <v>132.72280841462606</v>
      </c>
      <c r="J274" s="85">
        <f t="shared" si="176"/>
        <v>0</v>
      </c>
      <c r="K274" s="85">
        <f t="shared" si="176"/>
        <v>0</v>
      </c>
      <c r="P274" s="140"/>
    </row>
    <row r="275" spans="1:16" ht="14.25" hidden="1" customHeight="1" x14ac:dyDescent="0.2">
      <c r="A275" s="57"/>
      <c r="B275" s="62">
        <v>343</v>
      </c>
      <c r="C275" s="63" t="s">
        <v>53</v>
      </c>
      <c r="D275" s="35"/>
      <c r="E275" s="92">
        <v>500</v>
      </c>
      <c r="F275" s="35">
        <v>0.83</v>
      </c>
      <c r="G275" s="13">
        <f t="shared" si="173"/>
        <v>0.11015993098413961</v>
      </c>
      <c r="H275" s="35">
        <v>1000</v>
      </c>
      <c r="I275" s="13">
        <f>H275/7.5345</f>
        <v>132.72280841462606</v>
      </c>
      <c r="J275" s="35">
        <v>0</v>
      </c>
      <c r="K275" s="35">
        <v>0</v>
      </c>
      <c r="P275" s="140"/>
    </row>
    <row r="276" spans="1:16" ht="15" hidden="1" customHeight="1" x14ac:dyDescent="0.25">
      <c r="B276" s="58">
        <v>4</v>
      </c>
      <c r="C276" s="59" t="s">
        <v>13</v>
      </c>
      <c r="D276" s="20" t="e">
        <f t="shared" ref="D276:K277" si="177">D277</f>
        <v>#REF!</v>
      </c>
      <c r="E276" s="20" t="e">
        <f t="shared" si="177"/>
        <v>#REF!</v>
      </c>
      <c r="F276" s="20"/>
      <c r="G276" s="20">
        <f t="shared" si="177"/>
        <v>0</v>
      </c>
      <c r="H276" s="20">
        <f t="shared" si="177"/>
        <v>12175</v>
      </c>
      <c r="I276" s="20">
        <f t="shared" si="177"/>
        <v>1615.9001924480722</v>
      </c>
      <c r="J276" s="20">
        <f t="shared" si="177"/>
        <v>0</v>
      </c>
      <c r="K276" s="20">
        <f t="shared" si="177"/>
        <v>0</v>
      </c>
      <c r="P276" s="140"/>
    </row>
    <row r="277" spans="1:16" ht="15" hidden="1" customHeight="1" x14ac:dyDescent="0.25">
      <c r="B277" s="77">
        <v>42</v>
      </c>
      <c r="C277" s="78" t="s">
        <v>36</v>
      </c>
      <c r="D277" s="83" t="e">
        <f>SUM(D278:D347)</f>
        <v>#REF!</v>
      </c>
      <c r="E277" s="83" t="e">
        <f>SUM(E278:E347)</f>
        <v>#REF!</v>
      </c>
      <c r="F277" s="83"/>
      <c r="G277" s="83">
        <f>G278</f>
        <v>0</v>
      </c>
      <c r="H277" s="83">
        <f t="shared" si="177"/>
        <v>12175</v>
      </c>
      <c r="I277" s="83">
        <f t="shared" si="177"/>
        <v>1615.9001924480722</v>
      </c>
      <c r="J277" s="83">
        <f t="shared" si="177"/>
        <v>0</v>
      </c>
      <c r="K277" s="83">
        <f t="shared" si="177"/>
        <v>0</v>
      </c>
      <c r="P277" s="140"/>
    </row>
    <row r="278" spans="1:16" ht="14.25" hidden="1" customHeight="1" x14ac:dyDescent="0.2">
      <c r="B278" s="75">
        <v>422</v>
      </c>
      <c r="C278" s="76" t="s">
        <v>80</v>
      </c>
      <c r="D278" s="13">
        <v>8100</v>
      </c>
      <c r="E278" s="93">
        <v>0</v>
      </c>
      <c r="F278" s="13"/>
      <c r="G278" s="13">
        <f t="shared" ref="G278" si="178">F278/7.5345</f>
        <v>0</v>
      </c>
      <c r="H278" s="13">
        <v>12175</v>
      </c>
      <c r="I278" s="13">
        <f>H278/7.5345</f>
        <v>1615.9001924480722</v>
      </c>
      <c r="J278" s="35">
        <v>0</v>
      </c>
      <c r="K278" s="35">
        <v>0</v>
      </c>
      <c r="P278" s="140"/>
    </row>
    <row r="279" spans="1:16" x14ac:dyDescent="0.2">
      <c r="B279" s="51" t="s">
        <v>91</v>
      </c>
      <c r="C279" s="68" t="s">
        <v>199</v>
      </c>
      <c r="D279" s="84"/>
      <c r="E279" s="84"/>
      <c r="F279" s="84"/>
      <c r="G279" s="84"/>
      <c r="H279" s="84"/>
      <c r="I279" s="84"/>
      <c r="J279" s="84"/>
      <c r="K279" s="84"/>
      <c r="P279" s="140"/>
    </row>
    <row r="280" spans="1:16" x14ac:dyDescent="0.2">
      <c r="B280" s="67">
        <v>11001</v>
      </c>
      <c r="C280" s="51" t="s">
        <v>170</v>
      </c>
      <c r="D280" s="84"/>
      <c r="E280" s="84"/>
      <c r="F280" s="84"/>
      <c r="G280" s="84"/>
      <c r="H280" s="84"/>
      <c r="I280" s="84"/>
      <c r="J280" s="84"/>
      <c r="K280" s="84"/>
      <c r="P280" s="140"/>
    </row>
    <row r="281" spans="1:16" ht="15" x14ac:dyDescent="0.25">
      <c r="B281" s="71">
        <v>3.4</v>
      </c>
      <c r="C281" s="72" t="s">
        <v>106</v>
      </c>
      <c r="D281" s="88">
        <f t="shared" ref="D281:M281" si="179">D282+D285</f>
        <v>7000</v>
      </c>
      <c r="E281" s="88">
        <f t="shared" ref="E281:G281" si="180">E282+E285</f>
        <v>505.06</v>
      </c>
      <c r="F281" s="88">
        <f t="shared" si="180"/>
        <v>505.06</v>
      </c>
      <c r="G281" s="88">
        <f t="shared" si="180"/>
        <v>930</v>
      </c>
      <c r="H281" s="88">
        <f t="shared" ref="H281" si="181">H282+H285</f>
        <v>7000</v>
      </c>
      <c r="I281" s="88">
        <f t="shared" ref="I281:K281" si="182">I282+I285</f>
        <v>930</v>
      </c>
      <c r="J281" s="88">
        <f t="shared" ref="J281" si="183">J282+J285</f>
        <v>7007.085</v>
      </c>
      <c r="K281" s="88">
        <f t="shared" si="182"/>
        <v>930</v>
      </c>
      <c r="L281" s="129">
        <f t="shared" si="179"/>
        <v>930</v>
      </c>
      <c r="M281" s="129">
        <f t="shared" si="179"/>
        <v>930</v>
      </c>
      <c r="P281" s="140"/>
    </row>
    <row r="282" spans="1:16" ht="15" x14ac:dyDescent="0.25">
      <c r="A282" s="57"/>
      <c r="B282" s="58">
        <v>3</v>
      </c>
      <c r="C282" s="59" t="s">
        <v>5</v>
      </c>
      <c r="D282" s="20">
        <f t="shared" ref="D282:K283" si="184">D283</f>
        <v>3500</v>
      </c>
      <c r="E282" s="20">
        <f t="shared" si="184"/>
        <v>505.06</v>
      </c>
      <c r="F282" s="20">
        <f t="shared" si="184"/>
        <v>505.06</v>
      </c>
      <c r="G282" s="20">
        <f t="shared" si="184"/>
        <v>465.47</v>
      </c>
      <c r="H282" s="20">
        <f t="shared" si="184"/>
        <v>3500</v>
      </c>
      <c r="I282" s="20">
        <f t="shared" si="184"/>
        <v>465.47</v>
      </c>
      <c r="J282" s="20">
        <f t="shared" si="184"/>
        <v>3507.0837150000002</v>
      </c>
      <c r="K282" s="20">
        <f t="shared" si="184"/>
        <v>465.47</v>
      </c>
      <c r="L282" s="129">
        <v>465.47</v>
      </c>
      <c r="M282" s="129">
        <f>L282</f>
        <v>465.47</v>
      </c>
      <c r="P282" s="140"/>
    </row>
    <row r="283" spans="1:16" ht="15" x14ac:dyDescent="0.25">
      <c r="B283" s="60">
        <v>32</v>
      </c>
      <c r="C283" s="61" t="s">
        <v>9</v>
      </c>
      <c r="D283" s="85">
        <f t="shared" si="184"/>
        <v>3500</v>
      </c>
      <c r="E283" s="85">
        <f t="shared" si="184"/>
        <v>505.06</v>
      </c>
      <c r="F283" s="85">
        <f t="shared" si="184"/>
        <v>505.06</v>
      </c>
      <c r="G283" s="85">
        <f t="shared" si="184"/>
        <v>465.47</v>
      </c>
      <c r="H283" s="85">
        <f t="shared" si="184"/>
        <v>3500</v>
      </c>
      <c r="I283" s="85">
        <f t="shared" si="184"/>
        <v>465.47</v>
      </c>
      <c r="J283" s="85">
        <f t="shared" si="184"/>
        <v>3507.0837150000002</v>
      </c>
      <c r="K283" s="85">
        <f t="shared" si="184"/>
        <v>465.47</v>
      </c>
      <c r="L283" s="128">
        <v>465.47</v>
      </c>
      <c r="M283" s="128">
        <f>L283</f>
        <v>465.47</v>
      </c>
      <c r="P283" s="140"/>
    </row>
    <row r="284" spans="1:16" hidden="1" x14ac:dyDescent="0.2">
      <c r="B284" s="62">
        <v>329</v>
      </c>
      <c r="C284" s="63" t="s">
        <v>58</v>
      </c>
      <c r="D284" s="35">
        <v>3500</v>
      </c>
      <c r="E284" s="92">
        <v>505.06</v>
      </c>
      <c r="F284" s="35">
        <v>505.06</v>
      </c>
      <c r="G284" s="35">
        <v>465.47</v>
      </c>
      <c r="H284" s="35">
        <v>3500</v>
      </c>
      <c r="I284" s="35">
        <v>465.47</v>
      </c>
      <c r="J284" s="35">
        <f t="shared" ref="J284" si="185">K284*7.5345</f>
        <v>3507.0837150000002</v>
      </c>
      <c r="K284" s="35">
        <v>465.47</v>
      </c>
      <c r="L284" s="63"/>
      <c r="M284" s="63"/>
      <c r="P284" s="140"/>
    </row>
    <row r="285" spans="1:16" ht="15" x14ac:dyDescent="0.25">
      <c r="B285" s="58">
        <v>4</v>
      </c>
      <c r="C285" s="59" t="s">
        <v>13</v>
      </c>
      <c r="D285" s="20">
        <f t="shared" ref="D285:L285" si="186">D286</f>
        <v>3500</v>
      </c>
      <c r="E285" s="20">
        <f t="shared" si="186"/>
        <v>0</v>
      </c>
      <c r="F285" s="20">
        <f t="shared" si="186"/>
        <v>0</v>
      </c>
      <c r="G285" s="20">
        <f t="shared" si="186"/>
        <v>464.53</v>
      </c>
      <c r="H285" s="20">
        <f t="shared" si="186"/>
        <v>3500</v>
      </c>
      <c r="I285" s="20">
        <f t="shared" si="186"/>
        <v>464.53</v>
      </c>
      <c r="J285" s="20">
        <f t="shared" si="186"/>
        <v>3500.0012849999998</v>
      </c>
      <c r="K285" s="20">
        <f t="shared" si="186"/>
        <v>464.53</v>
      </c>
      <c r="L285" s="129">
        <f t="shared" si="186"/>
        <v>464.53</v>
      </c>
      <c r="M285" s="129">
        <f>L285</f>
        <v>464.53</v>
      </c>
      <c r="P285" s="140"/>
    </row>
    <row r="286" spans="1:16" ht="15" x14ac:dyDescent="0.25">
      <c r="B286" s="77">
        <v>42</v>
      </c>
      <c r="C286" s="78" t="s">
        <v>36</v>
      </c>
      <c r="D286" s="83">
        <f t="shared" ref="D286:K286" si="187">D287</f>
        <v>3500</v>
      </c>
      <c r="E286" s="83">
        <f t="shared" si="187"/>
        <v>0</v>
      </c>
      <c r="F286" s="83">
        <f t="shared" si="187"/>
        <v>0</v>
      </c>
      <c r="G286" s="83">
        <f t="shared" si="187"/>
        <v>464.53</v>
      </c>
      <c r="H286" s="83">
        <f t="shared" si="187"/>
        <v>3500</v>
      </c>
      <c r="I286" s="83">
        <f t="shared" si="187"/>
        <v>464.53</v>
      </c>
      <c r="J286" s="83">
        <f t="shared" si="187"/>
        <v>3500.0012849999998</v>
      </c>
      <c r="K286" s="83">
        <f t="shared" si="187"/>
        <v>464.53</v>
      </c>
      <c r="L286" s="128">
        <v>464.53</v>
      </c>
      <c r="M286" s="128">
        <f>L286</f>
        <v>464.53</v>
      </c>
      <c r="P286" s="140"/>
    </row>
    <row r="287" spans="1:16" hidden="1" x14ac:dyDescent="0.2">
      <c r="B287" s="75">
        <v>422</v>
      </c>
      <c r="C287" s="76" t="s">
        <v>80</v>
      </c>
      <c r="D287" s="13">
        <v>3500</v>
      </c>
      <c r="E287" s="93">
        <v>0</v>
      </c>
      <c r="F287" s="13">
        <v>0</v>
      </c>
      <c r="G287" s="35">
        <v>464.53</v>
      </c>
      <c r="H287" s="13">
        <v>3500</v>
      </c>
      <c r="I287" s="35">
        <v>464.53</v>
      </c>
      <c r="J287" s="35">
        <f t="shared" ref="J287" si="188">K287*7.5345</f>
        <v>3500.0012849999998</v>
      </c>
      <c r="K287" s="35">
        <v>464.53</v>
      </c>
      <c r="P287" s="140"/>
    </row>
    <row r="288" spans="1:16" x14ac:dyDescent="0.2">
      <c r="B288" s="51" t="s">
        <v>79</v>
      </c>
      <c r="C288" s="80" t="s">
        <v>200</v>
      </c>
      <c r="D288" s="23"/>
      <c r="E288" s="98"/>
      <c r="F288" s="23"/>
      <c r="G288" s="84"/>
      <c r="H288" s="23"/>
      <c r="I288" s="84"/>
      <c r="J288" s="84"/>
      <c r="K288" s="84"/>
      <c r="P288" s="140"/>
    </row>
    <row r="289" spans="1:16" x14ac:dyDescent="0.2">
      <c r="B289" s="64">
        <v>53060</v>
      </c>
      <c r="C289" s="80" t="s">
        <v>203</v>
      </c>
      <c r="D289" s="23"/>
      <c r="E289" s="23"/>
      <c r="F289" s="23"/>
      <c r="G289" s="23"/>
      <c r="H289" s="23"/>
      <c r="I289" s="23"/>
      <c r="J289" s="23"/>
      <c r="K289" s="23"/>
      <c r="P289" s="140"/>
    </row>
    <row r="290" spans="1:16" ht="15" x14ac:dyDescent="0.25">
      <c r="A290" s="57"/>
      <c r="B290" s="58">
        <v>3</v>
      </c>
      <c r="C290" s="59" t="s">
        <v>5</v>
      </c>
      <c r="D290" s="20">
        <f t="shared" ref="D290:L290" si="189">D291</f>
        <v>0</v>
      </c>
      <c r="E290" s="20">
        <f t="shared" si="189"/>
        <v>5000</v>
      </c>
      <c r="F290" s="20">
        <f t="shared" si="189"/>
        <v>5511.44</v>
      </c>
      <c r="G290" s="20">
        <f t="shared" si="189"/>
        <v>731.4937952087065</v>
      </c>
      <c r="H290" s="20">
        <f t="shared" si="189"/>
        <v>21000</v>
      </c>
      <c r="I290" s="20">
        <f t="shared" si="189"/>
        <v>2787.1789767071468</v>
      </c>
      <c r="J290" s="20">
        <f t="shared" si="189"/>
        <v>13465.507710000002</v>
      </c>
      <c r="K290" s="20">
        <f t="shared" si="189"/>
        <v>1787.18</v>
      </c>
      <c r="L290" s="129">
        <f t="shared" si="189"/>
        <v>1787.18</v>
      </c>
      <c r="M290" s="129">
        <f>L290</f>
        <v>1787.18</v>
      </c>
      <c r="P290" s="140"/>
    </row>
    <row r="291" spans="1:16" ht="15" x14ac:dyDescent="0.25">
      <c r="B291" s="77">
        <v>32</v>
      </c>
      <c r="C291" s="78" t="s">
        <v>9</v>
      </c>
      <c r="D291" s="83">
        <f t="shared" ref="D291:K291" si="190">D292</f>
        <v>0</v>
      </c>
      <c r="E291" s="83">
        <f t="shared" si="190"/>
        <v>5000</v>
      </c>
      <c r="F291" s="83">
        <f t="shared" si="190"/>
        <v>5511.44</v>
      </c>
      <c r="G291" s="83">
        <f t="shared" si="190"/>
        <v>731.4937952087065</v>
      </c>
      <c r="H291" s="83">
        <f t="shared" si="190"/>
        <v>21000</v>
      </c>
      <c r="I291" s="83">
        <f t="shared" si="190"/>
        <v>2787.1789767071468</v>
      </c>
      <c r="J291" s="83">
        <f t="shared" si="190"/>
        <v>13465.507710000002</v>
      </c>
      <c r="K291" s="83">
        <f t="shared" si="190"/>
        <v>1787.18</v>
      </c>
      <c r="L291" s="128">
        <v>1787.18</v>
      </c>
      <c r="M291" s="128">
        <f>L291</f>
        <v>1787.18</v>
      </c>
      <c r="P291" s="140"/>
    </row>
    <row r="292" spans="1:16" ht="15" hidden="1" x14ac:dyDescent="0.25">
      <c r="B292" s="75">
        <v>322</v>
      </c>
      <c r="C292" s="76" t="s">
        <v>11</v>
      </c>
      <c r="D292" s="13">
        <v>0</v>
      </c>
      <c r="E292" s="93">
        <v>5000</v>
      </c>
      <c r="F292" s="13">
        <v>5511.44</v>
      </c>
      <c r="G292" s="13">
        <f t="shared" ref="G292" si="191">F292/7.5345</f>
        <v>731.4937952087065</v>
      </c>
      <c r="H292" s="13">
        <v>21000</v>
      </c>
      <c r="I292" s="13">
        <f>H292/7.5345</f>
        <v>2787.1789767071468</v>
      </c>
      <c r="J292" s="35">
        <f t="shared" ref="J292" si="192">K292*7.5345</f>
        <v>13465.507710000002</v>
      </c>
      <c r="K292" s="35">
        <v>1787.18</v>
      </c>
      <c r="L292" s="48"/>
      <c r="P292" s="140"/>
    </row>
    <row r="293" spans="1:16" ht="15" x14ac:dyDescent="0.25">
      <c r="B293" s="79"/>
      <c r="C293" s="80"/>
      <c r="D293" s="23"/>
      <c r="E293" s="98"/>
      <c r="F293" s="23"/>
      <c r="G293" s="23"/>
      <c r="H293" s="23"/>
      <c r="I293" s="23"/>
      <c r="J293" s="84"/>
      <c r="K293" s="84"/>
      <c r="L293" s="48"/>
      <c r="P293" s="140"/>
    </row>
    <row r="294" spans="1:16" s="53" customFormat="1" ht="15" x14ac:dyDescent="0.25">
      <c r="B294" s="73">
        <v>2302</v>
      </c>
      <c r="C294" s="74" t="s">
        <v>171</v>
      </c>
      <c r="D294" s="34"/>
      <c r="E294" s="96"/>
      <c r="F294" s="34"/>
      <c r="G294" s="34"/>
      <c r="H294" s="34"/>
      <c r="I294" s="34"/>
      <c r="J294" s="34"/>
      <c r="K294" s="34"/>
      <c r="L294" s="48"/>
      <c r="O294" s="139"/>
      <c r="P294" s="140"/>
    </row>
    <row r="295" spans="1:16" ht="15" x14ac:dyDescent="0.25">
      <c r="B295" s="64" t="s">
        <v>145</v>
      </c>
      <c r="C295" s="80" t="s">
        <v>201</v>
      </c>
      <c r="D295" s="23"/>
      <c r="E295" s="98"/>
      <c r="F295" s="23"/>
      <c r="G295" s="23"/>
      <c r="H295" s="23"/>
      <c r="I295" s="23"/>
      <c r="J295" s="23"/>
      <c r="K295" s="23"/>
      <c r="L295" s="48"/>
      <c r="P295" s="140"/>
    </row>
    <row r="296" spans="1:16" ht="15" x14ac:dyDescent="0.25">
      <c r="B296" s="64">
        <v>11001</v>
      </c>
      <c r="C296" s="51" t="s">
        <v>170</v>
      </c>
      <c r="D296" s="23"/>
      <c r="E296" s="98"/>
      <c r="F296" s="51"/>
      <c r="G296" s="51"/>
      <c r="H296" s="23"/>
      <c r="I296" s="23"/>
      <c r="J296" s="23"/>
      <c r="K296" s="23"/>
      <c r="L296" s="48"/>
      <c r="P296" s="140"/>
    </row>
    <row r="297" spans="1:16" ht="15" x14ac:dyDescent="0.25">
      <c r="B297" s="58">
        <v>3</v>
      </c>
      <c r="C297" s="59" t="s">
        <v>5</v>
      </c>
      <c r="D297" s="20" t="e">
        <f>D298+#REF!</f>
        <v>#REF!</v>
      </c>
      <c r="E297" s="20" t="e">
        <f>E298+#REF!</f>
        <v>#REF!</v>
      </c>
      <c r="F297" s="20">
        <f t="shared" ref="F297:M297" si="193">F298</f>
        <v>0</v>
      </c>
      <c r="G297" s="20">
        <f t="shared" si="193"/>
        <v>0</v>
      </c>
      <c r="H297" s="20">
        <f t="shared" si="193"/>
        <v>5400</v>
      </c>
      <c r="I297" s="20">
        <f t="shared" si="193"/>
        <v>716.70316543898059</v>
      </c>
      <c r="J297" s="20">
        <f t="shared" si="193"/>
        <v>16003.278000000002</v>
      </c>
      <c r="K297" s="20">
        <f t="shared" si="193"/>
        <v>2124</v>
      </c>
      <c r="L297" s="129">
        <f t="shared" si="193"/>
        <v>0</v>
      </c>
      <c r="M297" s="129">
        <f t="shared" si="193"/>
        <v>0</v>
      </c>
      <c r="P297" s="140"/>
    </row>
    <row r="298" spans="1:16" ht="15" x14ac:dyDescent="0.25">
      <c r="B298" s="77">
        <v>31</v>
      </c>
      <c r="C298" s="78" t="s">
        <v>6</v>
      </c>
      <c r="D298" s="83">
        <f t="shared" ref="D298:K298" si="194">SUM(D299:D300)</f>
        <v>1200</v>
      </c>
      <c r="E298" s="83">
        <f t="shared" si="194"/>
        <v>1200</v>
      </c>
      <c r="F298" s="83">
        <f t="shared" si="194"/>
        <v>0</v>
      </c>
      <c r="G298" s="83">
        <f t="shared" si="194"/>
        <v>0</v>
      </c>
      <c r="H298" s="83">
        <f t="shared" si="194"/>
        <v>5400</v>
      </c>
      <c r="I298" s="83">
        <f t="shared" si="194"/>
        <v>716.70316543898059</v>
      </c>
      <c r="J298" s="83">
        <f t="shared" ref="J298" si="195">SUM(J299:J300)</f>
        <v>16003.278000000002</v>
      </c>
      <c r="K298" s="83">
        <f t="shared" si="194"/>
        <v>2124</v>
      </c>
      <c r="L298" s="128"/>
      <c r="M298" s="128"/>
      <c r="P298" s="140"/>
    </row>
    <row r="299" spans="1:16" hidden="1" x14ac:dyDescent="0.2">
      <c r="B299" s="75">
        <v>311</v>
      </c>
      <c r="C299" s="76" t="s">
        <v>7</v>
      </c>
      <c r="D299" s="13">
        <v>1030.04</v>
      </c>
      <c r="E299" s="13">
        <v>1030.04</v>
      </c>
      <c r="F299" s="13"/>
      <c r="G299" s="13">
        <f t="shared" ref="G299:G300" si="196">F299/7.5345</f>
        <v>0</v>
      </c>
      <c r="H299" s="13">
        <v>4635.1899999999996</v>
      </c>
      <c r="I299" s="13">
        <f>H299/7.5345</f>
        <v>615.19543433539047</v>
      </c>
      <c r="J299" s="35">
        <f t="shared" ref="J299:J300" si="197">K299*7.5345</f>
        <v>13736.749710000002</v>
      </c>
      <c r="K299" s="35">
        <v>1823.18</v>
      </c>
      <c r="L299" s="54"/>
      <c r="M299" s="81"/>
      <c r="P299" s="140"/>
    </row>
    <row r="300" spans="1:16" hidden="1" x14ac:dyDescent="0.2">
      <c r="B300" s="75">
        <v>313</v>
      </c>
      <c r="C300" s="76" t="s">
        <v>8</v>
      </c>
      <c r="D300" s="13">
        <v>169.96</v>
      </c>
      <c r="E300" s="13">
        <v>169.96</v>
      </c>
      <c r="F300" s="13"/>
      <c r="G300" s="13">
        <f t="shared" si="196"/>
        <v>0</v>
      </c>
      <c r="H300" s="13">
        <v>764.81</v>
      </c>
      <c r="I300" s="13">
        <f>H300/7.5345</f>
        <v>101.50773110359015</v>
      </c>
      <c r="J300" s="35">
        <f t="shared" si="197"/>
        <v>2266.5282900000002</v>
      </c>
      <c r="K300" s="35">
        <v>300.82</v>
      </c>
      <c r="L300" s="54"/>
      <c r="M300" s="81"/>
      <c r="P300" s="140"/>
    </row>
    <row r="301" spans="1:16" ht="15" x14ac:dyDescent="0.25">
      <c r="B301" s="51" t="s">
        <v>131</v>
      </c>
      <c r="C301" s="80" t="s">
        <v>202</v>
      </c>
      <c r="D301" s="34"/>
      <c r="E301" s="34"/>
      <c r="F301" s="34"/>
      <c r="G301" s="34"/>
      <c r="H301" s="34"/>
      <c r="I301" s="34"/>
      <c r="J301" s="34"/>
      <c r="K301" s="34"/>
      <c r="P301" s="140"/>
    </row>
    <row r="302" spans="1:16" x14ac:dyDescent="0.2">
      <c r="B302" s="64">
        <v>53060</v>
      </c>
      <c r="C302" s="80" t="s">
        <v>203</v>
      </c>
      <c r="D302" s="23"/>
      <c r="E302" s="23"/>
      <c r="F302" s="51"/>
      <c r="G302" s="51"/>
      <c r="H302" s="23"/>
      <c r="I302" s="23"/>
      <c r="J302" s="23"/>
      <c r="K302" s="23"/>
      <c r="P302" s="140"/>
    </row>
    <row r="303" spans="1:16" ht="15" x14ac:dyDescent="0.25">
      <c r="B303" s="58">
        <v>3</v>
      </c>
      <c r="C303" s="59" t="s">
        <v>5</v>
      </c>
      <c r="D303" s="20">
        <f t="shared" ref="D303:M303" si="198">D304</f>
        <v>1404</v>
      </c>
      <c r="E303" s="20">
        <f t="shared" si="198"/>
        <v>945</v>
      </c>
      <c r="F303" s="20">
        <f t="shared" si="198"/>
        <v>945</v>
      </c>
      <c r="G303" s="20">
        <f t="shared" si="198"/>
        <v>125.42305395182161</v>
      </c>
      <c r="H303" s="20">
        <f t="shared" si="198"/>
        <v>1404</v>
      </c>
      <c r="I303" s="20">
        <f t="shared" si="198"/>
        <v>186.34282301413498</v>
      </c>
      <c r="J303" s="20">
        <f t="shared" si="198"/>
        <v>1404</v>
      </c>
      <c r="K303" s="20">
        <f t="shared" si="198"/>
        <v>186.34282301413498</v>
      </c>
      <c r="L303" s="129">
        <f t="shared" si="198"/>
        <v>186.34</v>
      </c>
      <c r="M303" s="129">
        <f t="shared" si="198"/>
        <v>186.34</v>
      </c>
      <c r="P303" s="140"/>
    </row>
    <row r="304" spans="1:16" ht="15" x14ac:dyDescent="0.25">
      <c r="A304" s="57"/>
      <c r="B304" s="77">
        <v>37</v>
      </c>
      <c r="C304" s="78" t="s">
        <v>123</v>
      </c>
      <c r="D304" s="83">
        <f t="shared" ref="D304:K304" si="199">SUM(D305)</f>
        <v>1404</v>
      </c>
      <c r="E304" s="83">
        <f t="shared" si="199"/>
        <v>945</v>
      </c>
      <c r="F304" s="83">
        <f t="shared" si="199"/>
        <v>945</v>
      </c>
      <c r="G304" s="83">
        <f t="shared" si="199"/>
        <v>125.42305395182161</v>
      </c>
      <c r="H304" s="83">
        <f t="shared" si="199"/>
        <v>1404</v>
      </c>
      <c r="I304" s="83">
        <f t="shared" si="199"/>
        <v>186.34282301413498</v>
      </c>
      <c r="J304" s="83">
        <f t="shared" si="199"/>
        <v>1404</v>
      </c>
      <c r="K304" s="83">
        <f t="shared" si="199"/>
        <v>186.34282301413498</v>
      </c>
      <c r="L304" s="128">
        <v>186.34</v>
      </c>
      <c r="M304" s="128">
        <f>L304</f>
        <v>186.34</v>
      </c>
      <c r="P304" s="140"/>
    </row>
    <row r="305" spans="1:16" hidden="1" x14ac:dyDescent="0.2">
      <c r="B305" s="75">
        <v>372</v>
      </c>
      <c r="C305" s="63" t="s">
        <v>56</v>
      </c>
      <c r="D305" s="13">
        <v>1404</v>
      </c>
      <c r="E305" s="93">
        <v>945</v>
      </c>
      <c r="F305" s="13">
        <v>945</v>
      </c>
      <c r="G305" s="13">
        <f>F305/7.5345</f>
        <v>125.42305395182161</v>
      </c>
      <c r="H305" s="13">
        <v>1404</v>
      </c>
      <c r="I305" s="13">
        <f>H305/7.5345</f>
        <v>186.34282301413498</v>
      </c>
      <c r="J305" s="35">
        <v>1404</v>
      </c>
      <c r="K305" s="35">
        <f>J305/7.5345</f>
        <v>186.34282301413498</v>
      </c>
      <c r="P305" s="140"/>
    </row>
    <row r="306" spans="1:16" hidden="1" x14ac:dyDescent="0.2">
      <c r="B306" s="69"/>
      <c r="C306" s="70"/>
      <c r="D306" s="86"/>
      <c r="E306" s="86"/>
      <c r="F306" s="86"/>
      <c r="G306" s="86"/>
      <c r="H306" s="86"/>
      <c r="I306" s="86"/>
      <c r="J306" s="86"/>
      <c r="K306" s="86"/>
      <c r="P306" s="140"/>
    </row>
    <row r="307" spans="1:16" hidden="1" x14ac:dyDescent="0.2">
      <c r="A307" s="57">
        <v>2401</v>
      </c>
      <c r="C307" s="51" t="s">
        <v>100</v>
      </c>
      <c r="D307" s="6"/>
      <c r="E307" s="6"/>
      <c r="F307" s="6"/>
      <c r="G307" s="6"/>
      <c r="H307" s="6"/>
      <c r="I307" s="6"/>
      <c r="J307" s="6"/>
      <c r="K307" s="6"/>
      <c r="P307" s="140"/>
    </row>
    <row r="308" spans="1:16" hidden="1" x14ac:dyDescent="0.2">
      <c r="C308" s="51" t="s">
        <v>48</v>
      </c>
      <c r="D308" s="6"/>
      <c r="E308" s="6"/>
      <c r="F308" s="6"/>
      <c r="G308" s="6"/>
      <c r="H308" s="6"/>
      <c r="I308" s="6"/>
      <c r="J308" s="6"/>
      <c r="K308" s="6"/>
      <c r="P308" s="140"/>
    </row>
    <row r="309" spans="1:16" hidden="1" x14ac:dyDescent="0.2">
      <c r="A309" s="51" t="s">
        <v>101</v>
      </c>
      <c r="C309" s="51" t="s">
        <v>102</v>
      </c>
      <c r="D309" s="6"/>
      <c r="E309" s="6"/>
      <c r="F309" s="6"/>
      <c r="G309" s="6"/>
      <c r="H309" s="6"/>
      <c r="I309" s="6"/>
      <c r="J309" s="6"/>
      <c r="K309" s="6"/>
      <c r="P309" s="140"/>
    </row>
    <row r="310" spans="1:16" ht="15" hidden="1" x14ac:dyDescent="0.25">
      <c r="B310" s="58">
        <v>3</v>
      </c>
      <c r="C310" s="59" t="s">
        <v>5</v>
      </c>
      <c r="D310" s="20">
        <f t="shared" ref="D310:K310" si="200">D311</f>
        <v>0</v>
      </c>
      <c r="E310" s="20">
        <f t="shared" si="200"/>
        <v>85862.38</v>
      </c>
      <c r="F310" s="20">
        <f t="shared" si="200"/>
        <v>0</v>
      </c>
      <c r="G310" s="20">
        <f t="shared" si="200"/>
        <v>0</v>
      </c>
      <c r="H310" s="20">
        <f t="shared" si="200"/>
        <v>0</v>
      </c>
      <c r="I310" s="20">
        <f t="shared" si="200"/>
        <v>0</v>
      </c>
      <c r="J310" s="20">
        <f t="shared" si="200"/>
        <v>0</v>
      </c>
      <c r="K310" s="20">
        <f t="shared" si="200"/>
        <v>0</v>
      </c>
      <c r="P310" s="140"/>
    </row>
    <row r="311" spans="1:16" ht="15" hidden="1" x14ac:dyDescent="0.25">
      <c r="B311" s="60">
        <v>32</v>
      </c>
      <c r="C311" s="61" t="s">
        <v>9</v>
      </c>
      <c r="D311" s="85">
        <f>SUM(D313:D314)</f>
        <v>0</v>
      </c>
      <c r="E311" s="85">
        <f t="shared" ref="E311:K311" si="201">SUM(E312:E313)</f>
        <v>85862.38</v>
      </c>
      <c r="F311" s="85">
        <f t="shared" si="201"/>
        <v>0</v>
      </c>
      <c r="G311" s="85">
        <f t="shared" si="201"/>
        <v>0</v>
      </c>
      <c r="H311" s="85">
        <f t="shared" si="201"/>
        <v>0</v>
      </c>
      <c r="I311" s="85">
        <f t="shared" si="201"/>
        <v>0</v>
      </c>
      <c r="J311" s="85">
        <f t="shared" ref="J311" si="202">SUM(J312:J313)</f>
        <v>0</v>
      </c>
      <c r="K311" s="85">
        <f t="shared" si="201"/>
        <v>0</v>
      </c>
      <c r="P311" s="140"/>
    </row>
    <row r="312" spans="1:16" hidden="1" x14ac:dyDescent="0.2">
      <c r="B312" s="62">
        <v>322</v>
      </c>
      <c r="C312" s="63" t="s">
        <v>11</v>
      </c>
      <c r="D312" s="35"/>
      <c r="E312" s="35">
        <v>3590</v>
      </c>
      <c r="F312" s="35"/>
      <c r="G312" s="35"/>
      <c r="H312" s="35"/>
      <c r="I312" s="35"/>
      <c r="J312" s="35"/>
      <c r="K312" s="35"/>
      <c r="P312" s="140"/>
    </row>
    <row r="313" spans="1:16" hidden="1" x14ac:dyDescent="0.2">
      <c r="B313" s="62">
        <v>323</v>
      </c>
      <c r="C313" s="63" t="s">
        <v>12</v>
      </c>
      <c r="D313" s="35"/>
      <c r="E313" s="35">
        <v>82272.38</v>
      </c>
      <c r="F313" s="35"/>
      <c r="G313" s="35"/>
      <c r="H313" s="35"/>
      <c r="I313" s="35"/>
      <c r="J313" s="35"/>
      <c r="K313" s="35"/>
      <c r="P313" s="140"/>
    </row>
    <row r="314" spans="1:16" hidden="1" x14ac:dyDescent="0.2">
      <c r="B314" s="67"/>
      <c r="C314" s="68"/>
      <c r="D314" s="84"/>
      <c r="E314" s="84"/>
      <c r="F314" s="84"/>
      <c r="G314" s="84"/>
      <c r="H314" s="84"/>
      <c r="I314" s="84"/>
      <c r="J314" s="84"/>
      <c r="K314" s="84"/>
      <c r="P314" s="140"/>
    </row>
    <row r="315" spans="1:16" s="53" customFormat="1" ht="15" hidden="1" x14ac:dyDescent="0.25">
      <c r="B315" s="120">
        <v>2401</v>
      </c>
      <c r="C315" s="53" t="s">
        <v>204</v>
      </c>
      <c r="D315" s="8"/>
      <c r="E315" s="8"/>
      <c r="F315" s="8"/>
      <c r="G315" s="8"/>
      <c r="H315" s="8"/>
      <c r="I315" s="8"/>
      <c r="J315" s="8"/>
      <c r="K315" s="8"/>
      <c r="O315" s="139"/>
      <c r="P315" s="140"/>
    </row>
    <row r="316" spans="1:16" hidden="1" x14ac:dyDescent="0.2">
      <c r="B316" s="51" t="s">
        <v>98</v>
      </c>
      <c r="C316" s="51" t="s">
        <v>205</v>
      </c>
      <c r="D316" s="6"/>
      <c r="E316" s="6"/>
      <c r="F316" s="6"/>
      <c r="G316" s="6"/>
      <c r="H316" s="6"/>
      <c r="I316" s="6"/>
      <c r="J316" s="6"/>
      <c r="K316" s="6"/>
      <c r="P316" s="140"/>
    </row>
    <row r="317" spans="1:16" hidden="1" x14ac:dyDescent="0.2">
      <c r="B317" s="64">
        <v>11001</v>
      </c>
      <c r="C317" s="51" t="s">
        <v>170</v>
      </c>
      <c r="D317" s="6"/>
      <c r="E317" s="6"/>
      <c r="F317" s="51"/>
      <c r="G317" s="51"/>
      <c r="H317" s="6"/>
      <c r="I317" s="6"/>
      <c r="J317" s="6"/>
      <c r="K317" s="6"/>
      <c r="P317" s="140"/>
    </row>
    <row r="318" spans="1:16" ht="15" hidden="1" x14ac:dyDescent="0.25">
      <c r="B318" s="58">
        <v>3</v>
      </c>
      <c r="C318" s="59" t="s">
        <v>5</v>
      </c>
      <c r="D318" s="20">
        <f t="shared" ref="D318:K318" si="203">D319</f>
        <v>0</v>
      </c>
      <c r="E318" s="20">
        <f t="shared" si="203"/>
        <v>0</v>
      </c>
      <c r="F318" s="20">
        <f t="shared" si="203"/>
        <v>85862.38</v>
      </c>
      <c r="G318" s="20">
        <f t="shared" si="203"/>
        <v>11395.89621076382</v>
      </c>
      <c r="H318" s="20">
        <f t="shared" si="203"/>
        <v>80000</v>
      </c>
      <c r="I318" s="20">
        <f t="shared" si="203"/>
        <v>10617.824673170084</v>
      </c>
      <c r="J318" s="20">
        <f t="shared" si="203"/>
        <v>0</v>
      </c>
      <c r="K318" s="20">
        <f t="shared" si="203"/>
        <v>0</v>
      </c>
      <c r="P318" s="140"/>
    </row>
    <row r="319" spans="1:16" ht="15" hidden="1" x14ac:dyDescent="0.25">
      <c r="B319" s="60">
        <v>32</v>
      </c>
      <c r="C319" s="61" t="s">
        <v>9</v>
      </c>
      <c r="D319" s="85">
        <f>SUM(D321:D322)</f>
        <v>0</v>
      </c>
      <c r="E319" s="85">
        <f>SUM(E321:E322)</f>
        <v>0</v>
      </c>
      <c r="F319" s="85">
        <f>SUM(F320:F322)</f>
        <v>85862.38</v>
      </c>
      <c r="G319" s="85">
        <f>SUM(G320:G322)</f>
        <v>11395.89621076382</v>
      </c>
      <c r="H319" s="85">
        <f>SUM(H321:H322)</f>
        <v>80000</v>
      </c>
      <c r="I319" s="85">
        <f>SUM(I321:I322)</f>
        <v>10617.824673170084</v>
      </c>
      <c r="J319" s="85">
        <f>SUM(J321:J322)</f>
        <v>0</v>
      </c>
      <c r="K319" s="85">
        <f>SUM(K321:K322)</f>
        <v>0</v>
      </c>
      <c r="P319" s="140"/>
    </row>
    <row r="320" spans="1:16" ht="15" hidden="1" x14ac:dyDescent="0.25">
      <c r="B320" s="62">
        <v>322</v>
      </c>
      <c r="C320" s="63" t="s">
        <v>11</v>
      </c>
      <c r="D320" s="85"/>
      <c r="E320" s="85"/>
      <c r="F320" s="35">
        <v>3590</v>
      </c>
      <c r="G320" s="35">
        <f>F320/7.5345</f>
        <v>476.47488220850749</v>
      </c>
      <c r="H320" s="85"/>
      <c r="I320" s="85"/>
      <c r="J320" s="85"/>
      <c r="K320" s="85"/>
      <c r="P320" s="140"/>
    </row>
    <row r="321" spans="1:16" hidden="1" x14ac:dyDescent="0.2">
      <c r="B321" s="62">
        <v>323</v>
      </c>
      <c r="C321" s="63" t="s">
        <v>12</v>
      </c>
      <c r="D321" s="35"/>
      <c r="E321" s="35"/>
      <c r="F321" s="35">
        <v>82272.38</v>
      </c>
      <c r="G321" s="35">
        <f>F321/7.5345</f>
        <v>10919.421328555312</v>
      </c>
      <c r="H321" s="35">
        <v>80000</v>
      </c>
      <c r="I321" s="35">
        <f>H321/7.5345</f>
        <v>10617.824673170084</v>
      </c>
      <c r="J321" s="35">
        <v>0</v>
      </c>
      <c r="K321" s="35">
        <v>0</v>
      </c>
      <c r="P321" s="140"/>
    </row>
    <row r="322" spans="1:16" hidden="1" x14ac:dyDescent="0.2">
      <c r="B322" s="67"/>
      <c r="C322" s="68"/>
      <c r="D322" s="84"/>
      <c r="E322" s="84"/>
      <c r="F322" s="84"/>
      <c r="G322" s="84"/>
      <c r="H322" s="84"/>
      <c r="I322" s="84"/>
      <c r="J322" s="84"/>
      <c r="K322" s="84"/>
      <c r="P322" s="140"/>
    </row>
    <row r="323" spans="1:16" hidden="1" x14ac:dyDescent="0.2">
      <c r="A323" s="51">
        <v>2101</v>
      </c>
      <c r="C323" s="51" t="s">
        <v>49</v>
      </c>
      <c r="D323" s="6"/>
      <c r="E323" s="6"/>
      <c r="F323" s="6"/>
      <c r="G323" s="6"/>
      <c r="H323" s="6"/>
      <c r="I323" s="6"/>
      <c r="J323" s="6"/>
      <c r="K323" s="6"/>
      <c r="P323" s="140"/>
    </row>
    <row r="324" spans="1:16" hidden="1" x14ac:dyDescent="0.2">
      <c r="A324" s="51">
        <v>53082</v>
      </c>
      <c r="C324" s="80" t="s">
        <v>117</v>
      </c>
      <c r="D324" s="6"/>
      <c r="E324" s="6"/>
      <c r="F324" s="6"/>
      <c r="G324" s="6"/>
      <c r="H324" s="6"/>
      <c r="I324" s="6"/>
      <c r="J324" s="6"/>
      <c r="K324" s="6"/>
      <c r="P324" s="140"/>
    </row>
    <row r="325" spans="1:16" ht="15" hidden="1" x14ac:dyDescent="0.25">
      <c r="A325" s="51" t="s">
        <v>47</v>
      </c>
      <c r="B325" s="65"/>
      <c r="C325" s="66" t="s">
        <v>54</v>
      </c>
      <c r="D325" s="34"/>
      <c r="E325" s="34"/>
      <c r="F325" s="34"/>
      <c r="G325" s="34"/>
      <c r="H325" s="34"/>
      <c r="I325" s="34"/>
      <c r="J325" s="34"/>
      <c r="K325" s="34"/>
      <c r="P325" s="140"/>
    </row>
    <row r="326" spans="1:16" ht="15" hidden="1" x14ac:dyDescent="0.25">
      <c r="B326" s="58">
        <v>3</v>
      </c>
      <c r="C326" s="59" t="s">
        <v>5</v>
      </c>
      <c r="D326" s="20" t="e">
        <f>D327+#REF!</f>
        <v>#REF!</v>
      </c>
      <c r="E326" s="20" t="e">
        <f>E327+#REF!</f>
        <v>#REF!</v>
      </c>
      <c r="F326" s="20">
        <f>F327</f>
        <v>0</v>
      </c>
      <c r="G326" s="20">
        <f t="shared" ref="G326:K326" si="204">G327</f>
        <v>0</v>
      </c>
      <c r="H326" s="20">
        <f t="shared" si="204"/>
        <v>0</v>
      </c>
      <c r="I326" s="20">
        <f t="shared" si="204"/>
        <v>0</v>
      </c>
      <c r="J326" s="20">
        <f t="shared" si="204"/>
        <v>0</v>
      </c>
      <c r="K326" s="20">
        <f t="shared" si="204"/>
        <v>0</v>
      </c>
      <c r="L326" s="48">
        <f>L327</f>
        <v>0</v>
      </c>
      <c r="M326" s="48">
        <f>L326</f>
        <v>0</v>
      </c>
      <c r="P326" s="140"/>
    </row>
    <row r="327" spans="1:16" ht="15" hidden="1" x14ac:dyDescent="0.25">
      <c r="B327" s="60">
        <v>32</v>
      </c>
      <c r="C327" s="61" t="s">
        <v>9</v>
      </c>
      <c r="D327" s="85">
        <f t="shared" ref="D327:K327" si="205">SUM(D328:D328)</f>
        <v>1800</v>
      </c>
      <c r="E327" s="85">
        <f t="shared" si="205"/>
        <v>0</v>
      </c>
      <c r="F327" s="85">
        <f t="shared" si="205"/>
        <v>0</v>
      </c>
      <c r="G327" s="85">
        <f t="shared" si="205"/>
        <v>0</v>
      </c>
      <c r="H327" s="85">
        <f t="shared" si="205"/>
        <v>0</v>
      </c>
      <c r="I327" s="85">
        <f t="shared" si="205"/>
        <v>0</v>
      </c>
      <c r="J327" s="85">
        <f t="shared" si="205"/>
        <v>0</v>
      </c>
      <c r="K327" s="85">
        <f t="shared" si="205"/>
        <v>0</v>
      </c>
      <c r="L327" s="48"/>
      <c r="M327" s="48">
        <f>L327</f>
        <v>0</v>
      </c>
      <c r="P327" s="140"/>
    </row>
    <row r="328" spans="1:16" hidden="1" x14ac:dyDescent="0.2">
      <c r="B328" s="62">
        <v>323</v>
      </c>
      <c r="C328" s="63" t="s">
        <v>12</v>
      </c>
      <c r="D328" s="35">
        <v>1800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P328" s="140"/>
    </row>
    <row r="329" spans="1:16" hidden="1" x14ac:dyDescent="0.2">
      <c r="B329" s="79"/>
      <c r="C329" s="80"/>
      <c r="D329" s="23"/>
      <c r="E329" s="98"/>
      <c r="F329" s="23"/>
      <c r="G329" s="23"/>
      <c r="H329" s="23"/>
      <c r="I329" s="23"/>
      <c r="J329" s="23"/>
      <c r="K329" s="23"/>
      <c r="P329" s="140"/>
    </row>
    <row r="330" spans="1:16" x14ac:dyDescent="0.2">
      <c r="A330" s="57"/>
      <c r="B330" s="79"/>
      <c r="C330" s="80"/>
      <c r="D330" s="23"/>
      <c r="E330" s="23"/>
      <c r="F330" s="23"/>
      <c r="G330" s="23"/>
      <c r="H330" s="23"/>
      <c r="I330" s="23"/>
      <c r="J330" s="23"/>
      <c r="K330" s="23"/>
      <c r="P330" s="140"/>
    </row>
    <row r="331" spans="1:16" s="53" customFormat="1" ht="15" x14ac:dyDescent="0.25">
      <c r="A331" s="120"/>
      <c r="B331" s="73">
        <v>2405</v>
      </c>
      <c r="C331" s="74" t="s">
        <v>206</v>
      </c>
      <c r="D331" s="34"/>
      <c r="E331" s="34"/>
      <c r="F331" s="34"/>
      <c r="G331" s="34"/>
      <c r="H331" s="34"/>
      <c r="I331" s="34"/>
      <c r="J331" s="34"/>
      <c r="K331" s="34"/>
      <c r="O331" s="139"/>
      <c r="P331" s="140"/>
    </row>
    <row r="332" spans="1:16" x14ac:dyDescent="0.2">
      <c r="B332" s="64" t="s">
        <v>93</v>
      </c>
      <c r="C332" s="80" t="s">
        <v>207</v>
      </c>
      <c r="D332" s="23"/>
      <c r="E332" s="23"/>
      <c r="F332" s="23"/>
      <c r="G332" s="23"/>
      <c r="H332" s="23"/>
      <c r="I332" s="23"/>
      <c r="J332" s="23"/>
      <c r="K332" s="23"/>
      <c r="P332" s="140"/>
    </row>
    <row r="333" spans="1:16" x14ac:dyDescent="0.2">
      <c r="B333" s="64">
        <v>32300</v>
      </c>
      <c r="C333" s="80" t="s">
        <v>167</v>
      </c>
      <c r="D333" s="23"/>
      <c r="E333" s="23"/>
      <c r="F333" s="23"/>
      <c r="G333" s="23"/>
      <c r="H333" s="23"/>
      <c r="I333" s="23"/>
      <c r="J333" s="23"/>
      <c r="K333" s="23"/>
      <c r="P333" s="140"/>
    </row>
    <row r="334" spans="1:16" ht="15" x14ac:dyDescent="0.25">
      <c r="B334" s="58">
        <v>4</v>
      </c>
      <c r="C334" s="59" t="s">
        <v>13</v>
      </c>
      <c r="D334" s="20">
        <f t="shared" ref="D334:L334" si="206">D335</f>
        <v>16500</v>
      </c>
      <c r="E334" s="20">
        <f t="shared" si="206"/>
        <v>16500</v>
      </c>
      <c r="F334" s="20">
        <f t="shared" si="206"/>
        <v>4908.3</v>
      </c>
      <c r="G334" s="20">
        <f t="shared" si="206"/>
        <v>651.44336054150904</v>
      </c>
      <c r="H334" s="20">
        <f t="shared" si="206"/>
        <v>5500</v>
      </c>
      <c r="I334" s="20">
        <f t="shared" si="206"/>
        <v>729.97544628044329</v>
      </c>
      <c r="J334" s="20">
        <f t="shared" si="206"/>
        <v>5500.1850000000004</v>
      </c>
      <c r="K334" s="20">
        <f t="shared" si="206"/>
        <v>730</v>
      </c>
      <c r="L334" s="129">
        <f t="shared" si="206"/>
        <v>730</v>
      </c>
      <c r="M334" s="129">
        <f>L334</f>
        <v>730</v>
      </c>
      <c r="P334" s="140"/>
    </row>
    <row r="335" spans="1:16" ht="15" x14ac:dyDescent="0.25">
      <c r="B335" s="77">
        <v>42</v>
      </c>
      <c r="C335" s="78" t="s">
        <v>36</v>
      </c>
      <c r="D335" s="83">
        <f t="shared" ref="D335:K335" si="207">SUM(D336:D337)</f>
        <v>16500</v>
      </c>
      <c r="E335" s="83">
        <f t="shared" si="207"/>
        <v>16500</v>
      </c>
      <c r="F335" s="83">
        <f t="shared" si="207"/>
        <v>4908.3</v>
      </c>
      <c r="G335" s="83">
        <f t="shared" si="207"/>
        <v>651.44336054150904</v>
      </c>
      <c r="H335" s="83">
        <f t="shared" si="207"/>
        <v>5500</v>
      </c>
      <c r="I335" s="83">
        <f t="shared" si="207"/>
        <v>729.97544628044329</v>
      </c>
      <c r="J335" s="83">
        <f t="shared" ref="J335" si="208">SUM(J336:J337)</f>
        <v>5500.1850000000004</v>
      </c>
      <c r="K335" s="83">
        <f t="shared" si="207"/>
        <v>730</v>
      </c>
      <c r="L335" s="128">
        <v>730</v>
      </c>
      <c r="M335" s="128">
        <f>L335</f>
        <v>730</v>
      </c>
      <c r="P335" s="140"/>
    </row>
    <row r="336" spans="1:16" hidden="1" x14ac:dyDescent="0.2">
      <c r="B336" s="75">
        <v>422</v>
      </c>
      <c r="C336" s="76" t="s">
        <v>80</v>
      </c>
      <c r="D336" s="13">
        <v>13000</v>
      </c>
      <c r="E336" s="13">
        <v>13000</v>
      </c>
      <c r="F336" s="13">
        <v>1620</v>
      </c>
      <c r="G336" s="13">
        <f>F336/7.5345</f>
        <v>215.01094963169419</v>
      </c>
      <c r="H336" s="13">
        <v>2000</v>
      </c>
      <c r="I336" s="13">
        <f>H336/7.5345</f>
        <v>265.44561682925212</v>
      </c>
      <c r="J336" s="35">
        <f t="shared" ref="J336:J337" si="209">K336*7.5345</f>
        <v>2000.1837150000003</v>
      </c>
      <c r="K336" s="35">
        <v>265.47000000000003</v>
      </c>
      <c r="P336" s="140"/>
    </row>
    <row r="337" spans="2:16" hidden="1" x14ac:dyDescent="0.2">
      <c r="B337" s="75">
        <v>424</v>
      </c>
      <c r="C337" s="76" t="s">
        <v>34</v>
      </c>
      <c r="D337" s="13">
        <v>3500</v>
      </c>
      <c r="E337" s="13">
        <v>3500</v>
      </c>
      <c r="F337" s="13">
        <v>3288.3</v>
      </c>
      <c r="G337" s="13">
        <f>F337/7.5345</f>
        <v>436.43241090981485</v>
      </c>
      <c r="H337" s="13">
        <v>3500</v>
      </c>
      <c r="I337" s="13">
        <f>H337/7.5345</f>
        <v>464.52982945119118</v>
      </c>
      <c r="J337" s="35">
        <f t="shared" si="209"/>
        <v>3500.0012849999998</v>
      </c>
      <c r="K337" s="35">
        <v>464.53</v>
      </c>
      <c r="P337" s="140"/>
    </row>
    <row r="338" spans="2:16" x14ac:dyDescent="0.2">
      <c r="B338" s="64" t="s">
        <v>95</v>
      </c>
      <c r="C338" s="80" t="s">
        <v>208</v>
      </c>
      <c r="D338" s="23"/>
      <c r="E338" s="23"/>
      <c r="F338" s="23"/>
      <c r="G338" s="23"/>
      <c r="H338" s="23"/>
      <c r="I338" s="23"/>
      <c r="J338" s="23"/>
      <c r="K338" s="23"/>
      <c r="P338" s="140"/>
    </row>
    <row r="339" spans="2:16" x14ac:dyDescent="0.2">
      <c r="B339" s="64">
        <v>11001</v>
      </c>
      <c r="C339" s="51" t="s">
        <v>170</v>
      </c>
      <c r="D339" s="23"/>
      <c r="E339" s="23"/>
      <c r="F339" s="51"/>
      <c r="G339" s="51"/>
      <c r="H339" s="23"/>
      <c r="I339" s="23"/>
      <c r="J339" s="23"/>
      <c r="K339" s="23"/>
      <c r="P339" s="140"/>
    </row>
    <row r="340" spans="2:16" ht="15" x14ac:dyDescent="0.25">
      <c r="B340" s="58">
        <v>4</v>
      </c>
      <c r="C340" s="59" t="s">
        <v>13</v>
      </c>
      <c r="D340" s="20">
        <f t="shared" ref="D340:M341" si="210">D341</f>
        <v>129000</v>
      </c>
      <c r="E340" s="20">
        <f t="shared" si="210"/>
        <v>132000</v>
      </c>
      <c r="F340" s="20">
        <f t="shared" si="210"/>
        <v>132000</v>
      </c>
      <c r="G340" s="20">
        <f t="shared" si="210"/>
        <v>17519.410710730641</v>
      </c>
      <c r="H340" s="20">
        <f t="shared" si="210"/>
        <v>129000</v>
      </c>
      <c r="I340" s="20">
        <f t="shared" si="210"/>
        <v>17121.242285486762</v>
      </c>
      <c r="J340" s="20">
        <f t="shared" si="210"/>
        <v>3239.835</v>
      </c>
      <c r="K340" s="20">
        <f t="shared" si="210"/>
        <v>430</v>
      </c>
      <c r="L340" s="20">
        <f t="shared" si="210"/>
        <v>430</v>
      </c>
      <c r="M340" s="20">
        <f t="shared" si="210"/>
        <v>430</v>
      </c>
      <c r="P340" s="140"/>
    </row>
    <row r="341" spans="2:16" ht="15" x14ac:dyDescent="0.25">
      <c r="B341" s="77">
        <v>42</v>
      </c>
      <c r="C341" s="78" t="s">
        <v>36</v>
      </c>
      <c r="D341" s="83">
        <f t="shared" ref="D341:I341" si="211">SUM(D342:D347)</f>
        <v>129000</v>
      </c>
      <c r="E341" s="83">
        <f t="shared" si="211"/>
        <v>132000</v>
      </c>
      <c r="F341" s="83">
        <f t="shared" si="211"/>
        <v>132000</v>
      </c>
      <c r="G341" s="83">
        <f t="shared" si="211"/>
        <v>17519.410710730641</v>
      </c>
      <c r="H341" s="83">
        <f t="shared" si="211"/>
        <v>129000</v>
      </c>
      <c r="I341" s="83">
        <f t="shared" si="211"/>
        <v>17121.242285486762</v>
      </c>
      <c r="J341" s="83">
        <f>J342</f>
        <v>3239.835</v>
      </c>
      <c r="K341" s="83">
        <f>K342</f>
        <v>430</v>
      </c>
      <c r="L341" s="83">
        <v>430</v>
      </c>
      <c r="M341" s="83">
        <v>430</v>
      </c>
      <c r="P341" s="140"/>
    </row>
    <row r="342" spans="2:16" hidden="1" x14ac:dyDescent="0.2">
      <c r="B342" s="75">
        <v>424</v>
      </c>
      <c r="C342" s="76" t="s">
        <v>34</v>
      </c>
      <c r="D342" s="13">
        <v>0</v>
      </c>
      <c r="E342" s="13">
        <v>3000</v>
      </c>
      <c r="F342" s="13">
        <v>3000</v>
      </c>
      <c r="G342" s="13">
        <f t="shared" ref="G342" si="212">F342/7.5345</f>
        <v>398.16842524387812</v>
      </c>
      <c r="H342" s="13">
        <v>0</v>
      </c>
      <c r="I342" s="13">
        <v>0</v>
      </c>
      <c r="J342" s="13">
        <f>K342*7.5345</f>
        <v>3239.835</v>
      </c>
      <c r="K342" s="13">
        <v>430</v>
      </c>
      <c r="P342" s="140"/>
    </row>
    <row r="343" spans="2:16" x14ac:dyDescent="0.2">
      <c r="B343" s="64" t="s">
        <v>95</v>
      </c>
      <c r="C343" s="80" t="s">
        <v>208</v>
      </c>
      <c r="D343" s="23"/>
      <c r="E343" s="23"/>
      <c r="F343" s="23"/>
      <c r="G343" s="23"/>
      <c r="H343" s="23"/>
      <c r="I343" s="23"/>
      <c r="J343" s="23"/>
      <c r="K343" s="23"/>
      <c r="P343" s="140"/>
    </row>
    <row r="344" spans="2:16" x14ac:dyDescent="0.2">
      <c r="B344" s="64">
        <v>53082</v>
      </c>
      <c r="C344" s="80" t="s">
        <v>162</v>
      </c>
      <c r="D344" s="23"/>
      <c r="E344" s="23"/>
      <c r="F344" s="51"/>
      <c r="G344" s="51"/>
      <c r="H344" s="23"/>
      <c r="I344" s="23"/>
      <c r="J344" s="23"/>
      <c r="K344" s="23"/>
      <c r="P344" s="140"/>
    </row>
    <row r="345" spans="2:16" ht="15" x14ac:dyDescent="0.25">
      <c r="B345" s="58">
        <v>4</v>
      </c>
      <c r="C345" s="59" t="s">
        <v>13</v>
      </c>
      <c r="D345" s="20">
        <f t="shared" ref="D345:K345" si="213">D346</f>
        <v>63000</v>
      </c>
      <c r="E345" s="20">
        <f t="shared" si="213"/>
        <v>63000</v>
      </c>
      <c r="F345" s="20">
        <f t="shared" si="213"/>
        <v>63000</v>
      </c>
      <c r="G345" s="20">
        <f t="shared" si="213"/>
        <v>8361.5369301214414</v>
      </c>
      <c r="H345" s="20">
        <f t="shared" si="213"/>
        <v>63000</v>
      </c>
      <c r="I345" s="20">
        <f t="shared" si="213"/>
        <v>8361.5369301214414</v>
      </c>
      <c r="J345" s="20">
        <f t="shared" si="213"/>
        <v>3000</v>
      </c>
      <c r="K345" s="20">
        <f t="shared" si="213"/>
        <v>398.16842524387812</v>
      </c>
      <c r="L345" s="129">
        <f>L346</f>
        <v>398.17</v>
      </c>
      <c r="M345" s="129">
        <f>L345</f>
        <v>398.17</v>
      </c>
      <c r="P345" s="140"/>
    </row>
    <row r="346" spans="2:16" ht="15" x14ac:dyDescent="0.25">
      <c r="B346" s="77">
        <v>42</v>
      </c>
      <c r="C346" s="78" t="s">
        <v>36</v>
      </c>
      <c r="D346" s="83">
        <f t="shared" ref="D346:I346" si="214">SUM(D347:D353)</f>
        <v>63000</v>
      </c>
      <c r="E346" s="83">
        <f t="shared" si="214"/>
        <v>63000</v>
      </c>
      <c r="F346" s="83">
        <f t="shared" si="214"/>
        <v>63000</v>
      </c>
      <c r="G346" s="83">
        <f t="shared" si="214"/>
        <v>8361.5369301214414</v>
      </c>
      <c r="H346" s="83">
        <f t="shared" si="214"/>
        <v>63000</v>
      </c>
      <c r="I346" s="83">
        <f t="shared" si="214"/>
        <v>8361.5369301214414</v>
      </c>
      <c r="J346" s="83">
        <f>J347</f>
        <v>3000</v>
      </c>
      <c r="K346" s="83">
        <f>K347</f>
        <v>398.16842524387812</v>
      </c>
      <c r="L346" s="128">
        <v>398.17</v>
      </c>
      <c r="M346" s="128">
        <f>L346</f>
        <v>398.17</v>
      </c>
      <c r="P346" s="140"/>
    </row>
    <row r="347" spans="2:16" hidden="1" x14ac:dyDescent="0.2">
      <c r="B347" s="75">
        <v>424</v>
      </c>
      <c r="C347" s="76" t="s">
        <v>34</v>
      </c>
      <c r="D347" s="13">
        <v>3000</v>
      </c>
      <c r="E347" s="13">
        <v>3000</v>
      </c>
      <c r="F347" s="13">
        <v>3000</v>
      </c>
      <c r="G347" s="13">
        <f t="shared" ref="G347" si="215">F347/7.5345</f>
        <v>398.16842524387812</v>
      </c>
      <c r="H347" s="13">
        <v>3000</v>
      </c>
      <c r="I347" s="13">
        <f>H347/7.5345</f>
        <v>398.16842524387812</v>
      </c>
      <c r="J347" s="35">
        <v>3000</v>
      </c>
      <c r="K347" s="35">
        <f>J347/7.5345</f>
        <v>398.16842524387812</v>
      </c>
      <c r="P347" s="140"/>
    </row>
    <row r="348" spans="2:16" x14ac:dyDescent="0.2">
      <c r="B348" s="64" t="s">
        <v>95</v>
      </c>
      <c r="C348" s="80" t="s">
        <v>208</v>
      </c>
      <c r="D348" s="23"/>
      <c r="E348" s="23"/>
      <c r="F348" s="23"/>
      <c r="G348" s="23"/>
      <c r="H348" s="23"/>
      <c r="I348" s="23"/>
      <c r="J348" s="23"/>
      <c r="K348" s="23"/>
      <c r="P348" s="140"/>
    </row>
    <row r="349" spans="2:16" x14ac:dyDescent="0.2">
      <c r="B349" s="64">
        <v>55291</v>
      </c>
      <c r="C349" s="80" t="s">
        <v>174</v>
      </c>
      <c r="D349" s="23"/>
      <c r="E349" s="23"/>
      <c r="F349" s="23"/>
      <c r="G349" s="23"/>
      <c r="H349" s="23"/>
      <c r="I349" s="23"/>
      <c r="J349" s="23"/>
      <c r="K349" s="23"/>
      <c r="P349" s="140"/>
    </row>
    <row r="350" spans="2:16" ht="15" x14ac:dyDescent="0.25">
      <c r="B350" s="58">
        <v>4</v>
      </c>
      <c r="C350" s="59" t="s">
        <v>13</v>
      </c>
      <c r="D350" s="20">
        <f t="shared" ref="D350:K350" si="216">D351</f>
        <v>20000</v>
      </c>
      <c r="E350" s="20">
        <f t="shared" si="216"/>
        <v>20000</v>
      </c>
      <c r="F350" s="20">
        <f t="shared" si="216"/>
        <v>20000</v>
      </c>
      <c r="G350" s="20">
        <f t="shared" si="216"/>
        <v>2654.4561682925209</v>
      </c>
      <c r="H350" s="20">
        <f t="shared" si="216"/>
        <v>20000</v>
      </c>
      <c r="I350" s="20">
        <f t="shared" si="216"/>
        <v>2654.4561682925209</v>
      </c>
      <c r="J350" s="20">
        <f t="shared" si="216"/>
        <v>20000</v>
      </c>
      <c r="K350" s="20">
        <f t="shared" si="216"/>
        <v>2654.4561682925209</v>
      </c>
      <c r="L350" s="129">
        <f>L351</f>
        <v>2654.46</v>
      </c>
      <c r="M350" s="129">
        <f>L350</f>
        <v>2654.46</v>
      </c>
      <c r="P350" s="140"/>
    </row>
    <row r="351" spans="2:16" ht="15" x14ac:dyDescent="0.25">
      <c r="B351" s="77">
        <v>42</v>
      </c>
      <c r="C351" s="78" t="s">
        <v>36</v>
      </c>
      <c r="D351" s="83">
        <f t="shared" ref="D351:K351" si="217">SUM(D352:D352)</f>
        <v>20000</v>
      </c>
      <c r="E351" s="83">
        <f t="shared" si="217"/>
        <v>20000</v>
      </c>
      <c r="F351" s="83">
        <f t="shared" si="217"/>
        <v>20000</v>
      </c>
      <c r="G351" s="83">
        <f t="shared" si="217"/>
        <v>2654.4561682925209</v>
      </c>
      <c r="H351" s="83">
        <f t="shared" si="217"/>
        <v>20000</v>
      </c>
      <c r="I351" s="83">
        <f t="shared" si="217"/>
        <v>2654.4561682925209</v>
      </c>
      <c r="J351" s="83">
        <f t="shared" si="217"/>
        <v>20000</v>
      </c>
      <c r="K351" s="83">
        <f t="shared" si="217"/>
        <v>2654.4561682925209</v>
      </c>
      <c r="L351" s="128">
        <v>2654.46</v>
      </c>
      <c r="M351" s="128">
        <f>L351</f>
        <v>2654.46</v>
      </c>
      <c r="P351" s="140"/>
    </row>
    <row r="352" spans="2:16" hidden="1" x14ac:dyDescent="0.2">
      <c r="B352" s="75">
        <v>424</v>
      </c>
      <c r="C352" s="76" t="s">
        <v>34</v>
      </c>
      <c r="D352" s="13">
        <v>20000</v>
      </c>
      <c r="E352" s="13">
        <v>20000</v>
      </c>
      <c r="F352" s="13">
        <v>20000</v>
      </c>
      <c r="G352" s="13">
        <f t="shared" ref="G352" si="218">F352/7.5345</f>
        <v>2654.4561682925209</v>
      </c>
      <c r="H352" s="13">
        <v>20000</v>
      </c>
      <c r="I352" s="13">
        <f>H352/7.5345</f>
        <v>2654.4561682925209</v>
      </c>
      <c r="J352" s="35">
        <v>20000</v>
      </c>
      <c r="K352" s="35">
        <f>J352/7.5345</f>
        <v>2654.4561682925209</v>
      </c>
      <c r="P352" s="140"/>
    </row>
    <row r="353" spans="1:16" ht="14.25" hidden="1" customHeight="1" x14ac:dyDescent="0.2">
      <c r="A353" s="51">
        <v>55291</v>
      </c>
      <c r="B353" s="79"/>
      <c r="C353" s="80" t="s">
        <v>76</v>
      </c>
      <c r="D353" s="23"/>
      <c r="E353" s="23"/>
      <c r="F353" s="23"/>
      <c r="G353" s="23"/>
      <c r="H353" s="23"/>
      <c r="I353" s="23"/>
      <c r="J353" s="23"/>
      <c r="K353" s="23"/>
      <c r="P353" s="140"/>
    </row>
    <row r="354" spans="1:16" ht="14.25" hidden="1" customHeight="1" x14ac:dyDescent="0.2">
      <c r="A354" s="51" t="s">
        <v>87</v>
      </c>
      <c r="B354" s="79"/>
      <c r="C354" s="80" t="s">
        <v>88</v>
      </c>
      <c r="D354" s="23"/>
      <c r="E354" s="23"/>
      <c r="F354" s="23"/>
      <c r="G354" s="23"/>
      <c r="H354" s="23"/>
      <c r="I354" s="23"/>
      <c r="J354" s="23"/>
      <c r="K354" s="23"/>
      <c r="P354" s="140"/>
    </row>
    <row r="355" spans="1:16" ht="15" hidden="1" customHeight="1" x14ac:dyDescent="0.25">
      <c r="B355" s="58">
        <v>4</v>
      </c>
      <c r="C355" s="59" t="s">
        <v>13</v>
      </c>
      <c r="D355" s="20">
        <f t="shared" ref="D355:K355" si="219">D356</f>
        <v>0</v>
      </c>
      <c r="E355" s="20">
        <f t="shared" si="219"/>
        <v>0</v>
      </c>
      <c r="F355" s="20">
        <f t="shared" si="219"/>
        <v>0</v>
      </c>
      <c r="G355" s="20">
        <f t="shared" si="219"/>
        <v>0</v>
      </c>
      <c r="H355" s="20">
        <f t="shared" si="219"/>
        <v>0</v>
      </c>
      <c r="I355" s="20">
        <f t="shared" si="219"/>
        <v>0</v>
      </c>
      <c r="J355" s="20">
        <f t="shared" si="219"/>
        <v>0</v>
      </c>
      <c r="K355" s="20">
        <f t="shared" si="219"/>
        <v>0</v>
      </c>
      <c r="L355" s="48"/>
      <c r="M355" s="48"/>
      <c r="P355" s="140"/>
    </row>
    <row r="356" spans="1:16" ht="15" hidden="1" customHeight="1" x14ac:dyDescent="0.25">
      <c r="B356" s="77">
        <v>42</v>
      </c>
      <c r="C356" s="78" t="s">
        <v>36</v>
      </c>
      <c r="D356" s="83">
        <f t="shared" ref="D356:K356" si="220">SUM(D357:D358)</f>
        <v>0</v>
      </c>
      <c r="E356" s="83">
        <f t="shared" si="220"/>
        <v>0</v>
      </c>
      <c r="F356" s="83">
        <f t="shared" si="220"/>
        <v>0</v>
      </c>
      <c r="G356" s="83">
        <f t="shared" si="220"/>
        <v>0</v>
      </c>
      <c r="H356" s="83">
        <f t="shared" si="220"/>
        <v>0</v>
      </c>
      <c r="I356" s="83">
        <f t="shared" si="220"/>
        <v>0</v>
      </c>
      <c r="J356" s="83">
        <f t="shared" ref="J356" si="221">SUM(J357:J358)</f>
        <v>0</v>
      </c>
      <c r="K356" s="83">
        <f t="shared" si="220"/>
        <v>0</v>
      </c>
      <c r="L356" s="48"/>
      <c r="M356" s="48"/>
      <c r="P356" s="140"/>
    </row>
    <row r="357" spans="1:16" ht="14.25" hidden="1" customHeight="1" x14ac:dyDescent="0.2">
      <c r="B357" s="75">
        <v>422</v>
      </c>
      <c r="C357" s="76" t="s">
        <v>80</v>
      </c>
      <c r="D357" s="13"/>
      <c r="E357" s="13"/>
      <c r="F357" s="13"/>
      <c r="G357" s="13"/>
      <c r="H357" s="13"/>
      <c r="I357" s="13"/>
      <c r="J357" s="13"/>
      <c r="K357" s="13"/>
      <c r="P357" s="140"/>
    </row>
    <row r="358" spans="1:16" ht="14.25" hidden="1" customHeight="1" x14ac:dyDescent="0.2">
      <c r="B358" s="79"/>
      <c r="C358" s="80"/>
      <c r="D358" s="23"/>
      <c r="E358" s="23"/>
      <c r="F358" s="23"/>
      <c r="G358" s="23"/>
      <c r="H358" s="23"/>
      <c r="I358" s="23"/>
      <c r="J358" s="23"/>
      <c r="K358" s="23"/>
      <c r="P358" s="140"/>
    </row>
    <row r="359" spans="1:16" ht="14.25" hidden="1" customHeight="1" x14ac:dyDescent="0.2">
      <c r="A359" s="57">
        <v>2405</v>
      </c>
      <c r="B359" s="79"/>
      <c r="C359" s="80" t="s">
        <v>90</v>
      </c>
      <c r="D359" s="23"/>
      <c r="E359" s="23"/>
      <c r="F359" s="23"/>
      <c r="G359" s="23"/>
      <c r="H359" s="23"/>
      <c r="I359" s="23"/>
      <c r="J359" s="23"/>
      <c r="K359" s="23"/>
      <c r="P359" s="140"/>
    </row>
    <row r="360" spans="1:16" ht="14.25" hidden="1" customHeight="1" x14ac:dyDescent="0.2">
      <c r="A360" s="51">
        <v>62300</v>
      </c>
      <c r="B360" s="79"/>
      <c r="C360" s="80" t="s">
        <v>89</v>
      </c>
      <c r="D360" s="23"/>
      <c r="E360" s="23"/>
      <c r="F360" s="23"/>
      <c r="G360" s="23"/>
      <c r="H360" s="23"/>
      <c r="I360" s="23"/>
      <c r="J360" s="23"/>
      <c r="K360" s="23"/>
      <c r="P360" s="140"/>
    </row>
    <row r="361" spans="1:16" ht="14.25" hidden="1" customHeight="1" x14ac:dyDescent="0.2">
      <c r="A361" s="51" t="s">
        <v>87</v>
      </c>
      <c r="B361" s="79"/>
      <c r="C361" s="80" t="s">
        <v>88</v>
      </c>
      <c r="D361" s="23"/>
      <c r="E361" s="23"/>
      <c r="F361" s="23"/>
      <c r="G361" s="23"/>
      <c r="H361" s="23"/>
      <c r="I361" s="23"/>
      <c r="J361" s="23"/>
      <c r="K361" s="23"/>
      <c r="P361" s="140"/>
    </row>
    <row r="362" spans="1:16" ht="15" hidden="1" customHeight="1" x14ac:dyDescent="0.25">
      <c r="B362" s="58">
        <v>4</v>
      </c>
      <c r="C362" s="59" t="s">
        <v>13</v>
      </c>
      <c r="D362" s="20">
        <f t="shared" ref="D362:K362" si="222">D363</f>
        <v>0</v>
      </c>
      <c r="E362" s="20">
        <f t="shared" si="222"/>
        <v>0</v>
      </c>
      <c r="F362" s="20">
        <f t="shared" si="222"/>
        <v>0</v>
      </c>
      <c r="G362" s="20">
        <f t="shared" si="222"/>
        <v>0</v>
      </c>
      <c r="H362" s="20">
        <f t="shared" si="222"/>
        <v>0</v>
      </c>
      <c r="I362" s="20">
        <f t="shared" si="222"/>
        <v>0</v>
      </c>
      <c r="J362" s="20">
        <f t="shared" si="222"/>
        <v>0</v>
      </c>
      <c r="K362" s="20">
        <f t="shared" si="222"/>
        <v>0</v>
      </c>
      <c r="P362" s="140"/>
    </row>
    <row r="363" spans="1:16" ht="15" hidden="1" customHeight="1" x14ac:dyDescent="0.25">
      <c r="B363" s="77">
        <v>42</v>
      </c>
      <c r="C363" s="78" t="s">
        <v>36</v>
      </c>
      <c r="D363" s="83">
        <f t="shared" ref="D363:K363" si="223">SUM(D364:D364)</f>
        <v>0</v>
      </c>
      <c r="E363" s="83">
        <f t="shared" si="223"/>
        <v>0</v>
      </c>
      <c r="F363" s="83">
        <f t="shared" si="223"/>
        <v>0</v>
      </c>
      <c r="G363" s="83">
        <f t="shared" si="223"/>
        <v>0</v>
      </c>
      <c r="H363" s="83">
        <f t="shared" si="223"/>
        <v>0</v>
      </c>
      <c r="I363" s="83">
        <f t="shared" si="223"/>
        <v>0</v>
      </c>
      <c r="J363" s="83">
        <f t="shared" si="223"/>
        <v>0</v>
      </c>
      <c r="K363" s="83">
        <f t="shared" si="223"/>
        <v>0</v>
      </c>
      <c r="P363" s="140"/>
    </row>
    <row r="364" spans="1:16" ht="14.25" hidden="1" customHeight="1" x14ac:dyDescent="0.2">
      <c r="B364" s="75">
        <v>422</v>
      </c>
      <c r="C364" s="76" t="s">
        <v>80</v>
      </c>
      <c r="D364" s="13"/>
      <c r="E364" s="13"/>
      <c r="F364" s="13"/>
      <c r="G364" s="13"/>
      <c r="H364" s="13"/>
      <c r="I364" s="13"/>
      <c r="J364" s="13"/>
      <c r="K364" s="13"/>
      <c r="P364" s="140"/>
    </row>
    <row r="365" spans="1:16" ht="14.25" hidden="1" customHeight="1" x14ac:dyDescent="0.2">
      <c r="B365" s="79"/>
      <c r="C365" s="80"/>
      <c r="D365" s="23"/>
      <c r="E365" s="23"/>
      <c r="F365" s="23"/>
      <c r="G365" s="23"/>
      <c r="H365" s="23"/>
      <c r="I365" s="23"/>
      <c r="J365" s="23"/>
      <c r="K365" s="23"/>
      <c r="P365" s="140"/>
    </row>
    <row r="366" spans="1:16" ht="14.25" hidden="1" customHeight="1" x14ac:dyDescent="0.2">
      <c r="A366" s="51">
        <v>55291</v>
      </c>
      <c r="B366" s="79"/>
      <c r="C366" s="80" t="s">
        <v>76</v>
      </c>
      <c r="D366" s="23"/>
      <c r="E366" s="23"/>
      <c r="F366" s="23"/>
      <c r="G366" s="23"/>
      <c r="H366" s="23"/>
      <c r="I366" s="23"/>
      <c r="J366" s="23"/>
      <c r="K366" s="23"/>
      <c r="P366" s="140"/>
    </row>
    <row r="367" spans="1:16" ht="14.25" hidden="1" customHeight="1" x14ac:dyDescent="0.2">
      <c r="A367" s="51" t="s">
        <v>93</v>
      </c>
      <c r="B367" s="79"/>
      <c r="C367" s="80" t="s">
        <v>99</v>
      </c>
      <c r="D367" s="23"/>
      <c r="E367" s="23"/>
      <c r="F367" s="23"/>
      <c r="G367" s="23"/>
      <c r="H367" s="23"/>
      <c r="I367" s="23"/>
      <c r="J367" s="23"/>
      <c r="K367" s="23"/>
      <c r="P367" s="140"/>
    </row>
    <row r="368" spans="1:16" ht="15" hidden="1" customHeight="1" x14ac:dyDescent="0.25">
      <c r="B368" s="58">
        <v>4</v>
      </c>
      <c r="C368" s="59" t="s">
        <v>13</v>
      </c>
      <c r="D368" s="20">
        <f t="shared" ref="D368:K368" si="224">D369</f>
        <v>0</v>
      </c>
      <c r="E368" s="20">
        <f t="shared" si="224"/>
        <v>0</v>
      </c>
      <c r="F368" s="20">
        <f t="shared" si="224"/>
        <v>0</v>
      </c>
      <c r="G368" s="20">
        <f t="shared" si="224"/>
        <v>0</v>
      </c>
      <c r="H368" s="20">
        <f t="shared" si="224"/>
        <v>0</v>
      </c>
      <c r="I368" s="20">
        <f t="shared" si="224"/>
        <v>0</v>
      </c>
      <c r="J368" s="20">
        <f t="shared" si="224"/>
        <v>0</v>
      </c>
      <c r="K368" s="20">
        <f t="shared" si="224"/>
        <v>0</v>
      </c>
      <c r="P368" s="140"/>
    </row>
    <row r="369" spans="1:16" ht="15" hidden="1" customHeight="1" x14ac:dyDescent="0.25">
      <c r="B369" s="77">
        <v>42</v>
      </c>
      <c r="C369" s="78" t="s">
        <v>36</v>
      </c>
      <c r="D369" s="83">
        <f t="shared" ref="D369:K369" si="225">SUM(D370:D371)</f>
        <v>0</v>
      </c>
      <c r="E369" s="83">
        <f t="shared" si="225"/>
        <v>0</v>
      </c>
      <c r="F369" s="83">
        <f t="shared" si="225"/>
        <v>0</v>
      </c>
      <c r="G369" s="83">
        <f t="shared" si="225"/>
        <v>0</v>
      </c>
      <c r="H369" s="83">
        <f t="shared" si="225"/>
        <v>0</v>
      </c>
      <c r="I369" s="83">
        <f t="shared" si="225"/>
        <v>0</v>
      </c>
      <c r="J369" s="83">
        <f t="shared" ref="J369" si="226">SUM(J370:J371)</f>
        <v>0</v>
      </c>
      <c r="K369" s="83">
        <f t="shared" si="225"/>
        <v>0</v>
      </c>
      <c r="P369" s="140"/>
    </row>
    <row r="370" spans="1:16" ht="14.25" hidden="1" customHeight="1" x14ac:dyDescent="0.2">
      <c r="B370" s="75">
        <v>422</v>
      </c>
      <c r="C370" s="76" t="s">
        <v>80</v>
      </c>
      <c r="D370" s="13"/>
      <c r="E370" s="13"/>
      <c r="F370" s="13"/>
      <c r="G370" s="13"/>
      <c r="H370" s="13"/>
      <c r="I370" s="13"/>
      <c r="J370" s="13"/>
      <c r="K370" s="13"/>
      <c r="P370" s="140"/>
    </row>
    <row r="371" spans="1:16" ht="14.25" hidden="1" customHeight="1" x14ac:dyDescent="0.2">
      <c r="B371" s="79"/>
      <c r="C371" s="80"/>
      <c r="D371" s="23"/>
      <c r="E371" s="23"/>
      <c r="F371" s="23"/>
      <c r="G371" s="23"/>
      <c r="H371" s="23"/>
      <c r="I371" s="23"/>
      <c r="J371" s="23"/>
      <c r="K371" s="23"/>
      <c r="P371" s="140"/>
    </row>
    <row r="372" spans="1:16" ht="14.25" hidden="1" customHeight="1" x14ac:dyDescent="0.2">
      <c r="B372" s="79"/>
      <c r="C372" s="80"/>
      <c r="D372" s="23"/>
      <c r="E372" s="23"/>
      <c r="F372" s="23"/>
      <c r="G372" s="23"/>
      <c r="H372" s="23"/>
      <c r="I372" s="23"/>
      <c r="J372" s="23"/>
      <c r="K372" s="23"/>
      <c r="P372" s="140"/>
    </row>
    <row r="373" spans="1:16" ht="14.25" hidden="1" customHeight="1" x14ac:dyDescent="0.2">
      <c r="A373" s="51">
        <v>53080</v>
      </c>
      <c r="B373" s="79"/>
      <c r="C373" s="80" t="s">
        <v>96</v>
      </c>
      <c r="D373" s="23"/>
      <c r="E373" s="23"/>
      <c r="F373" s="23"/>
      <c r="G373" s="23"/>
      <c r="H373" s="23"/>
      <c r="I373" s="23"/>
      <c r="J373" s="23"/>
      <c r="K373" s="23"/>
      <c r="P373" s="140"/>
    </row>
    <row r="374" spans="1:16" ht="14.25" hidden="1" customHeight="1" x14ac:dyDescent="0.2">
      <c r="A374" s="51" t="s">
        <v>93</v>
      </c>
      <c r="B374" s="79"/>
      <c r="C374" s="80" t="s">
        <v>99</v>
      </c>
      <c r="D374" s="23"/>
      <c r="E374" s="23"/>
      <c r="F374" s="23"/>
      <c r="G374" s="23"/>
      <c r="H374" s="23"/>
      <c r="I374" s="23"/>
      <c r="J374" s="23"/>
      <c r="K374" s="23"/>
      <c r="P374" s="140"/>
    </row>
    <row r="375" spans="1:16" ht="15" hidden="1" customHeight="1" x14ac:dyDescent="0.25">
      <c r="B375" s="58">
        <v>4</v>
      </c>
      <c r="C375" s="59" t="s">
        <v>13</v>
      </c>
      <c r="D375" s="20">
        <f t="shared" ref="D375:K375" si="227">D376</f>
        <v>0</v>
      </c>
      <c r="E375" s="20">
        <f t="shared" si="227"/>
        <v>0</v>
      </c>
      <c r="F375" s="20">
        <f t="shared" si="227"/>
        <v>0</v>
      </c>
      <c r="G375" s="20">
        <f t="shared" si="227"/>
        <v>0</v>
      </c>
      <c r="H375" s="20">
        <f t="shared" si="227"/>
        <v>0</v>
      </c>
      <c r="I375" s="20">
        <f t="shared" si="227"/>
        <v>0</v>
      </c>
      <c r="J375" s="20">
        <f t="shared" si="227"/>
        <v>0</v>
      </c>
      <c r="K375" s="20">
        <f t="shared" si="227"/>
        <v>0</v>
      </c>
      <c r="P375" s="140"/>
    </row>
    <row r="376" spans="1:16" ht="15" hidden="1" customHeight="1" x14ac:dyDescent="0.25">
      <c r="B376" s="77">
        <v>42</v>
      </c>
      <c r="C376" s="78" t="s">
        <v>36</v>
      </c>
      <c r="D376" s="83">
        <f t="shared" ref="D376:K376" si="228">SUM(D377:D378)</f>
        <v>0</v>
      </c>
      <c r="E376" s="83">
        <f t="shared" si="228"/>
        <v>0</v>
      </c>
      <c r="F376" s="83">
        <f t="shared" si="228"/>
        <v>0</v>
      </c>
      <c r="G376" s="83">
        <f t="shared" si="228"/>
        <v>0</v>
      </c>
      <c r="H376" s="83">
        <f t="shared" si="228"/>
        <v>0</v>
      </c>
      <c r="I376" s="83">
        <f t="shared" si="228"/>
        <v>0</v>
      </c>
      <c r="J376" s="83">
        <f t="shared" ref="J376" si="229">SUM(J377:J378)</f>
        <v>0</v>
      </c>
      <c r="K376" s="83">
        <f t="shared" si="228"/>
        <v>0</v>
      </c>
      <c r="P376" s="140"/>
    </row>
    <row r="377" spans="1:16" ht="14.25" hidden="1" customHeight="1" x14ac:dyDescent="0.2">
      <c r="B377" s="75">
        <v>422</v>
      </c>
      <c r="C377" s="76" t="s">
        <v>80</v>
      </c>
      <c r="D377" s="13"/>
      <c r="E377" s="13"/>
      <c r="F377" s="13"/>
      <c r="G377" s="13"/>
      <c r="H377" s="13"/>
      <c r="I377" s="13"/>
      <c r="J377" s="13"/>
      <c r="K377" s="13"/>
      <c r="P377" s="140"/>
    </row>
    <row r="378" spans="1:16" ht="14.25" hidden="1" customHeight="1" x14ac:dyDescent="0.2">
      <c r="B378" s="79"/>
      <c r="C378" s="80"/>
      <c r="D378" s="23"/>
      <c r="E378" s="23"/>
      <c r="F378" s="23"/>
      <c r="G378" s="23"/>
      <c r="H378" s="23"/>
      <c r="I378" s="23"/>
      <c r="J378" s="23"/>
      <c r="K378" s="23"/>
      <c r="P378" s="140"/>
    </row>
    <row r="379" spans="1:16" hidden="1" x14ac:dyDescent="0.2">
      <c r="A379" s="51">
        <v>2301</v>
      </c>
      <c r="B379" s="79"/>
      <c r="C379" s="97" t="s">
        <v>61</v>
      </c>
      <c r="D379" s="23"/>
      <c r="E379" s="23"/>
      <c r="F379" s="23"/>
      <c r="G379" s="23"/>
      <c r="H379" s="23"/>
      <c r="I379" s="23"/>
      <c r="J379" s="23"/>
      <c r="K379" s="23"/>
      <c r="P379" s="140"/>
    </row>
    <row r="380" spans="1:16" ht="15" hidden="1" x14ac:dyDescent="0.25">
      <c r="B380" s="73"/>
      <c r="C380" s="97" t="s">
        <v>48</v>
      </c>
      <c r="D380" s="34"/>
      <c r="E380" s="96"/>
      <c r="F380" s="34"/>
      <c r="G380" s="34"/>
      <c r="H380" s="34"/>
      <c r="I380" s="34"/>
      <c r="J380" s="34"/>
      <c r="K380" s="34"/>
      <c r="P380" s="140"/>
    </row>
    <row r="381" spans="1:16" hidden="1" x14ac:dyDescent="0.2">
      <c r="A381" s="51" t="s">
        <v>77</v>
      </c>
      <c r="B381" s="79"/>
      <c r="C381" s="97" t="s">
        <v>134</v>
      </c>
      <c r="D381" s="23"/>
      <c r="E381" s="23"/>
      <c r="F381" s="23"/>
      <c r="G381" s="23"/>
      <c r="H381" s="23"/>
      <c r="I381" s="23"/>
      <c r="J381" s="23"/>
      <c r="K381" s="23"/>
      <c r="P381" s="140"/>
    </row>
    <row r="382" spans="1:16" hidden="1" x14ac:dyDescent="0.2">
      <c r="B382" s="79">
        <v>3</v>
      </c>
      <c r="C382" s="80" t="s">
        <v>5</v>
      </c>
      <c r="D382" s="23">
        <f t="shared" ref="D382:K382" si="230">D383</f>
        <v>0</v>
      </c>
      <c r="E382" s="23">
        <f t="shared" si="230"/>
        <v>0</v>
      </c>
      <c r="F382" s="23">
        <f t="shared" si="230"/>
        <v>0</v>
      </c>
      <c r="G382" s="23">
        <f t="shared" si="230"/>
        <v>0</v>
      </c>
      <c r="H382" s="23">
        <f t="shared" si="230"/>
        <v>0</v>
      </c>
      <c r="I382" s="23">
        <f t="shared" si="230"/>
        <v>0</v>
      </c>
      <c r="J382" s="23">
        <f t="shared" si="230"/>
        <v>0</v>
      </c>
      <c r="K382" s="23">
        <f t="shared" si="230"/>
        <v>0</v>
      </c>
      <c r="P382" s="140"/>
    </row>
    <row r="383" spans="1:16" hidden="1" x14ac:dyDescent="0.2">
      <c r="A383" s="57"/>
      <c r="B383" s="79">
        <v>32</v>
      </c>
      <c r="C383" s="80" t="s">
        <v>9</v>
      </c>
      <c r="D383" s="23">
        <f t="shared" ref="D383:K383" si="231">SUM(D384:D385)</f>
        <v>0</v>
      </c>
      <c r="E383" s="23">
        <f t="shared" si="231"/>
        <v>0</v>
      </c>
      <c r="F383" s="23">
        <f t="shared" si="231"/>
        <v>0</v>
      </c>
      <c r="G383" s="23">
        <f t="shared" si="231"/>
        <v>0</v>
      </c>
      <c r="H383" s="23">
        <f t="shared" si="231"/>
        <v>0</v>
      </c>
      <c r="I383" s="23">
        <f t="shared" si="231"/>
        <v>0</v>
      </c>
      <c r="J383" s="23">
        <f t="shared" ref="J383" si="232">SUM(J384:J385)</f>
        <v>0</v>
      </c>
      <c r="K383" s="23">
        <f t="shared" si="231"/>
        <v>0</v>
      </c>
      <c r="P383" s="140"/>
    </row>
    <row r="384" spans="1:16" hidden="1" x14ac:dyDescent="0.2">
      <c r="B384" s="79">
        <v>323</v>
      </c>
      <c r="C384" s="80" t="s">
        <v>12</v>
      </c>
      <c r="D384" s="23"/>
      <c r="E384" s="23"/>
      <c r="F384" s="23"/>
      <c r="G384" s="23"/>
      <c r="H384" s="23"/>
      <c r="I384" s="23"/>
      <c r="J384" s="23"/>
      <c r="K384" s="23"/>
      <c r="P384" s="140"/>
    </row>
    <row r="385" spans="1:16" hidden="1" x14ac:dyDescent="0.2">
      <c r="B385" s="79"/>
      <c r="C385" s="80"/>
      <c r="D385" s="23"/>
      <c r="E385" s="23"/>
      <c r="F385" s="23"/>
      <c r="G385" s="23"/>
      <c r="H385" s="23"/>
      <c r="I385" s="23"/>
      <c r="J385" s="23"/>
      <c r="K385" s="23"/>
      <c r="P385" s="140"/>
    </row>
    <row r="386" spans="1:16" ht="15" hidden="1" x14ac:dyDescent="0.25">
      <c r="B386" s="58">
        <v>4</v>
      </c>
      <c r="C386" s="59" t="s">
        <v>13</v>
      </c>
      <c r="D386" s="20">
        <f t="shared" ref="D386:K386" si="233">D387</f>
        <v>0</v>
      </c>
      <c r="E386" s="20">
        <f t="shared" si="233"/>
        <v>0</v>
      </c>
      <c r="F386" s="20">
        <f t="shared" si="233"/>
        <v>0</v>
      </c>
      <c r="G386" s="20">
        <f t="shared" si="233"/>
        <v>0</v>
      </c>
      <c r="H386" s="20">
        <f t="shared" si="233"/>
        <v>0</v>
      </c>
      <c r="I386" s="20">
        <f t="shared" si="233"/>
        <v>0</v>
      </c>
      <c r="J386" s="20">
        <f t="shared" si="233"/>
        <v>0</v>
      </c>
      <c r="K386" s="20">
        <f t="shared" si="233"/>
        <v>0</v>
      </c>
      <c r="M386" s="52"/>
      <c r="P386" s="140"/>
    </row>
    <row r="387" spans="1:16" ht="15" hidden="1" x14ac:dyDescent="0.25">
      <c r="B387" s="77">
        <v>41</v>
      </c>
      <c r="C387" s="78" t="s">
        <v>120</v>
      </c>
      <c r="D387" s="83">
        <f t="shared" ref="D387:K387" si="234">SUM(D388:D388)</f>
        <v>0</v>
      </c>
      <c r="E387" s="83">
        <f t="shared" si="234"/>
        <v>0</v>
      </c>
      <c r="F387" s="83">
        <f t="shared" si="234"/>
        <v>0</v>
      </c>
      <c r="G387" s="83">
        <f t="shared" si="234"/>
        <v>0</v>
      </c>
      <c r="H387" s="83">
        <f t="shared" si="234"/>
        <v>0</v>
      </c>
      <c r="I387" s="83">
        <f t="shared" si="234"/>
        <v>0</v>
      </c>
      <c r="J387" s="83">
        <f t="shared" si="234"/>
        <v>0</v>
      </c>
      <c r="K387" s="83">
        <f t="shared" si="234"/>
        <v>0</v>
      </c>
      <c r="M387" s="52"/>
      <c r="P387" s="140"/>
    </row>
    <row r="388" spans="1:16" hidden="1" x14ac:dyDescent="0.2">
      <c r="B388" s="75">
        <v>412</v>
      </c>
      <c r="C388" s="76" t="s">
        <v>121</v>
      </c>
      <c r="D388" s="13">
        <v>0</v>
      </c>
      <c r="E388" s="13">
        <v>0</v>
      </c>
      <c r="F388" s="13">
        <v>0</v>
      </c>
      <c r="G388" s="13">
        <v>0</v>
      </c>
      <c r="H388" s="13">
        <v>0</v>
      </c>
      <c r="I388" s="13">
        <v>0</v>
      </c>
      <c r="J388" s="13">
        <v>0</v>
      </c>
      <c r="K388" s="13">
        <v>0</v>
      </c>
      <c r="M388" s="52"/>
      <c r="P388" s="140"/>
    </row>
    <row r="389" spans="1:16" hidden="1" x14ac:dyDescent="0.2">
      <c r="B389" s="79"/>
      <c r="C389" s="80"/>
      <c r="D389" s="23"/>
      <c r="E389" s="23"/>
      <c r="F389" s="23"/>
      <c r="G389" s="23"/>
      <c r="H389" s="23"/>
      <c r="I389" s="23"/>
      <c r="J389" s="23"/>
      <c r="K389" s="23"/>
      <c r="P389" s="140"/>
    </row>
    <row r="390" spans="1:16" s="53" customFormat="1" ht="15" hidden="1" x14ac:dyDescent="0.25">
      <c r="B390" s="118">
        <v>2403</v>
      </c>
      <c r="C390" s="53" t="s">
        <v>210</v>
      </c>
      <c r="D390" s="2"/>
      <c r="E390" s="2"/>
      <c r="F390" s="2"/>
      <c r="G390" s="2"/>
      <c r="H390" s="2"/>
      <c r="I390" s="2"/>
      <c r="J390" s="2"/>
      <c r="K390" s="2"/>
      <c r="O390" s="139"/>
      <c r="P390" s="140"/>
    </row>
    <row r="391" spans="1:16" ht="15" hidden="1" x14ac:dyDescent="0.25">
      <c r="B391" s="64" t="s">
        <v>136</v>
      </c>
      <c r="C391" s="80" t="s">
        <v>209</v>
      </c>
      <c r="D391" s="34"/>
      <c r="E391" s="34"/>
      <c r="F391" s="34"/>
      <c r="G391" s="34"/>
      <c r="H391" s="34"/>
      <c r="I391" s="34"/>
      <c r="J391" s="34"/>
      <c r="K391" s="34"/>
      <c r="P391" s="140"/>
    </row>
    <row r="392" spans="1:16" hidden="1" x14ac:dyDescent="0.2">
      <c r="B392" s="64">
        <v>48006</v>
      </c>
      <c r="C392" s="80" t="s">
        <v>135</v>
      </c>
      <c r="D392" s="23"/>
      <c r="E392" s="23"/>
      <c r="F392" s="51"/>
      <c r="G392" s="51"/>
      <c r="H392" s="23"/>
      <c r="I392" s="23"/>
      <c r="J392" s="23"/>
      <c r="K392" s="23"/>
      <c r="P392" s="140"/>
    </row>
    <row r="393" spans="1:16" ht="15" hidden="1" x14ac:dyDescent="0.25">
      <c r="B393" s="58">
        <v>4</v>
      </c>
      <c r="C393" s="59" t="s">
        <v>13</v>
      </c>
      <c r="D393" s="20">
        <f t="shared" ref="D393:K394" si="235">D394</f>
        <v>0</v>
      </c>
      <c r="E393" s="20">
        <f t="shared" si="235"/>
        <v>24312.5</v>
      </c>
      <c r="F393" s="20">
        <f t="shared" si="235"/>
        <v>24312.5</v>
      </c>
      <c r="G393" s="20">
        <f t="shared" si="235"/>
        <v>3226.8232795805957</v>
      </c>
      <c r="H393" s="20">
        <f t="shared" si="235"/>
        <v>9425.31</v>
      </c>
      <c r="I393" s="20">
        <f t="shared" si="235"/>
        <v>1250.9536133784588</v>
      </c>
      <c r="J393" s="20">
        <f t="shared" si="235"/>
        <v>0</v>
      </c>
      <c r="K393" s="20">
        <f t="shared" si="235"/>
        <v>0</v>
      </c>
      <c r="P393" s="140"/>
    </row>
    <row r="394" spans="1:16" ht="15" hidden="1" x14ac:dyDescent="0.25">
      <c r="A394" s="57"/>
      <c r="B394" s="77">
        <v>45</v>
      </c>
      <c r="C394" s="78" t="s">
        <v>137</v>
      </c>
      <c r="D394" s="83">
        <f t="shared" si="235"/>
        <v>0</v>
      </c>
      <c r="E394" s="83">
        <f t="shared" si="235"/>
        <v>24312.5</v>
      </c>
      <c r="F394" s="83">
        <f t="shared" si="235"/>
        <v>24312.5</v>
      </c>
      <c r="G394" s="83">
        <f>G395</f>
        <v>3226.8232795805957</v>
      </c>
      <c r="H394" s="83">
        <f t="shared" si="235"/>
        <v>9425.31</v>
      </c>
      <c r="I394" s="83">
        <f>I395</f>
        <v>1250.9536133784588</v>
      </c>
      <c r="J394" s="83">
        <f t="shared" si="235"/>
        <v>0</v>
      </c>
      <c r="K394" s="83">
        <f t="shared" si="235"/>
        <v>0</v>
      </c>
      <c r="P394" s="140"/>
    </row>
    <row r="395" spans="1:16" hidden="1" x14ac:dyDescent="0.2">
      <c r="B395" s="75">
        <v>451</v>
      </c>
      <c r="C395" s="76" t="s">
        <v>138</v>
      </c>
      <c r="D395" s="13"/>
      <c r="E395" s="93">
        <v>24312.5</v>
      </c>
      <c r="F395" s="13">
        <v>24312.5</v>
      </c>
      <c r="G395" s="13">
        <f>F395/7.5345</f>
        <v>3226.8232795805957</v>
      </c>
      <c r="H395" s="13">
        <v>9425.31</v>
      </c>
      <c r="I395" s="13">
        <f>H395/7.5345</f>
        <v>1250.9536133784588</v>
      </c>
      <c r="J395" s="35">
        <v>0</v>
      </c>
      <c r="K395" s="35">
        <v>0</v>
      </c>
      <c r="P395" s="140"/>
    </row>
    <row r="396" spans="1:16" hidden="1" x14ac:dyDescent="0.2">
      <c r="B396" s="79"/>
      <c r="C396" s="80"/>
      <c r="D396" s="23"/>
      <c r="E396" s="23"/>
      <c r="F396" s="23"/>
      <c r="G396" s="23"/>
      <c r="H396" s="23"/>
      <c r="I396" s="23"/>
      <c r="J396" s="23"/>
      <c r="K396" s="23"/>
      <c r="P396" s="140"/>
    </row>
    <row r="397" spans="1:16" hidden="1" x14ac:dyDescent="0.2">
      <c r="A397" s="51">
        <v>48006</v>
      </c>
      <c r="B397" s="79"/>
      <c r="C397" s="80" t="s">
        <v>119</v>
      </c>
      <c r="D397" s="23"/>
      <c r="E397" s="23"/>
      <c r="F397" s="23"/>
      <c r="G397" s="23"/>
      <c r="H397" s="23"/>
      <c r="I397" s="23"/>
      <c r="J397" s="23"/>
      <c r="K397" s="23"/>
      <c r="P397" s="140"/>
    </row>
    <row r="398" spans="1:16" ht="15" hidden="1" x14ac:dyDescent="0.25">
      <c r="B398" s="58">
        <v>4</v>
      </c>
      <c r="C398" s="59" t="s">
        <v>13</v>
      </c>
      <c r="D398" s="20">
        <f t="shared" ref="D398:K398" si="236">D399</f>
        <v>0</v>
      </c>
      <c r="E398" s="20">
        <f t="shared" si="236"/>
        <v>0</v>
      </c>
      <c r="F398" s="20">
        <f t="shared" si="236"/>
        <v>0</v>
      </c>
      <c r="G398" s="20">
        <f t="shared" si="236"/>
        <v>0</v>
      </c>
      <c r="H398" s="20">
        <f t="shared" si="236"/>
        <v>0</v>
      </c>
      <c r="I398" s="20">
        <f t="shared" si="236"/>
        <v>0</v>
      </c>
      <c r="J398" s="20">
        <f t="shared" si="236"/>
        <v>0</v>
      </c>
      <c r="K398" s="20">
        <f t="shared" si="236"/>
        <v>0</v>
      </c>
      <c r="P398" s="140"/>
    </row>
    <row r="399" spans="1:16" ht="15" hidden="1" x14ac:dyDescent="0.25">
      <c r="B399" s="77">
        <v>42</v>
      </c>
      <c r="C399" s="78" t="s">
        <v>36</v>
      </c>
      <c r="D399" s="83">
        <f t="shared" ref="D399:K399" si="237">SUM(D400:D401)</f>
        <v>0</v>
      </c>
      <c r="E399" s="83">
        <f t="shared" si="237"/>
        <v>0</v>
      </c>
      <c r="F399" s="83">
        <f t="shared" si="237"/>
        <v>0</v>
      </c>
      <c r="G399" s="83">
        <f t="shared" si="237"/>
        <v>0</v>
      </c>
      <c r="H399" s="83">
        <f t="shared" si="237"/>
        <v>0</v>
      </c>
      <c r="I399" s="83">
        <f t="shared" si="237"/>
        <v>0</v>
      </c>
      <c r="J399" s="83">
        <f t="shared" ref="J399" si="238">SUM(J400:J401)</f>
        <v>0</v>
      </c>
      <c r="K399" s="83">
        <f t="shared" si="237"/>
        <v>0</v>
      </c>
      <c r="P399" s="140"/>
    </row>
    <row r="400" spans="1:16" hidden="1" x14ac:dyDescent="0.2">
      <c r="B400" s="75">
        <v>422</v>
      </c>
      <c r="C400" s="76" t="s">
        <v>80</v>
      </c>
      <c r="D400" s="13">
        <v>0</v>
      </c>
      <c r="E400" s="13">
        <v>0</v>
      </c>
      <c r="F400" s="13">
        <v>0</v>
      </c>
      <c r="G400" s="13">
        <v>0</v>
      </c>
      <c r="H400" s="13">
        <v>0</v>
      </c>
      <c r="I400" s="13">
        <v>0</v>
      </c>
      <c r="J400" s="13">
        <v>0</v>
      </c>
      <c r="K400" s="13">
        <v>0</v>
      </c>
      <c r="P400" s="140"/>
    </row>
    <row r="401" spans="1:16" hidden="1" x14ac:dyDescent="0.2">
      <c r="B401" s="79"/>
      <c r="C401" s="80"/>
      <c r="D401" s="23"/>
      <c r="E401" s="23"/>
      <c r="F401" s="23"/>
      <c r="G401" s="23"/>
      <c r="H401" s="23"/>
      <c r="I401" s="23"/>
      <c r="J401" s="23"/>
      <c r="K401" s="23"/>
      <c r="P401" s="140"/>
    </row>
    <row r="402" spans="1:16" hidden="1" x14ac:dyDescent="0.2">
      <c r="A402" s="51">
        <v>55291</v>
      </c>
      <c r="B402" s="79"/>
      <c r="C402" s="80" t="s">
        <v>107</v>
      </c>
      <c r="D402" s="23"/>
      <c r="E402" s="23"/>
      <c r="F402" s="23"/>
      <c r="G402" s="23"/>
      <c r="H402" s="23"/>
      <c r="I402" s="23"/>
      <c r="J402" s="23"/>
      <c r="K402" s="23"/>
      <c r="P402" s="140"/>
    </row>
    <row r="403" spans="1:16" ht="15" hidden="1" x14ac:dyDescent="0.25">
      <c r="B403" s="58">
        <v>4</v>
      </c>
      <c r="C403" s="59" t="s">
        <v>13</v>
      </c>
      <c r="D403" s="20">
        <f t="shared" ref="D403:K403" si="239">D404</f>
        <v>0</v>
      </c>
      <c r="E403" s="20">
        <f t="shared" si="239"/>
        <v>0</v>
      </c>
      <c r="F403" s="20">
        <f t="shared" si="239"/>
        <v>0</v>
      </c>
      <c r="G403" s="20">
        <f t="shared" si="239"/>
        <v>0</v>
      </c>
      <c r="H403" s="20">
        <f t="shared" si="239"/>
        <v>0</v>
      </c>
      <c r="I403" s="20">
        <f t="shared" si="239"/>
        <v>0</v>
      </c>
      <c r="J403" s="20">
        <f t="shared" si="239"/>
        <v>0</v>
      </c>
      <c r="K403" s="20">
        <f t="shared" si="239"/>
        <v>0</v>
      </c>
      <c r="L403" s="48"/>
      <c r="M403" s="48"/>
      <c r="P403" s="140"/>
    </row>
    <row r="404" spans="1:16" ht="15" hidden="1" x14ac:dyDescent="0.25">
      <c r="B404" s="77">
        <v>42</v>
      </c>
      <c r="C404" s="78" t="s">
        <v>36</v>
      </c>
      <c r="D404" s="83">
        <f t="shared" ref="D404:K404" si="240">SUM(D405:D405)</f>
        <v>0</v>
      </c>
      <c r="E404" s="83">
        <f t="shared" si="240"/>
        <v>0</v>
      </c>
      <c r="F404" s="83">
        <f t="shared" si="240"/>
        <v>0</v>
      </c>
      <c r="G404" s="83">
        <f t="shared" si="240"/>
        <v>0</v>
      </c>
      <c r="H404" s="83">
        <f t="shared" si="240"/>
        <v>0</v>
      </c>
      <c r="I404" s="83">
        <f t="shared" si="240"/>
        <v>0</v>
      </c>
      <c r="J404" s="83">
        <f t="shared" si="240"/>
        <v>0</v>
      </c>
      <c r="K404" s="83">
        <f t="shared" si="240"/>
        <v>0</v>
      </c>
      <c r="L404" s="48"/>
      <c r="M404" s="48"/>
      <c r="P404" s="140"/>
    </row>
    <row r="405" spans="1:16" hidden="1" x14ac:dyDescent="0.2">
      <c r="B405" s="75">
        <v>422</v>
      </c>
      <c r="C405" s="76" t="s">
        <v>80</v>
      </c>
      <c r="D405" s="13"/>
      <c r="E405" s="13"/>
      <c r="F405" s="13"/>
      <c r="G405" s="13"/>
      <c r="H405" s="13"/>
      <c r="I405" s="13"/>
      <c r="J405" s="13"/>
      <c r="K405" s="13"/>
      <c r="P405" s="140"/>
    </row>
    <row r="406" spans="1:16" hidden="1" x14ac:dyDescent="0.2">
      <c r="B406" s="79"/>
      <c r="C406" s="80"/>
      <c r="D406" s="23"/>
      <c r="E406" s="23"/>
      <c r="F406" s="23"/>
      <c r="G406" s="23"/>
      <c r="H406" s="23"/>
      <c r="I406" s="23"/>
      <c r="J406" s="23"/>
      <c r="K406" s="23"/>
      <c r="P406" s="140"/>
    </row>
    <row r="407" spans="1:16" hidden="1" x14ac:dyDescent="0.2">
      <c r="A407" s="51" t="s">
        <v>124</v>
      </c>
      <c r="B407" s="79"/>
      <c r="C407" s="80" t="s">
        <v>125</v>
      </c>
      <c r="D407" s="23"/>
      <c r="E407" s="23"/>
      <c r="F407" s="23"/>
      <c r="G407" s="23"/>
      <c r="H407" s="23"/>
      <c r="I407" s="23"/>
      <c r="J407" s="23"/>
      <c r="K407" s="23"/>
      <c r="P407" s="140"/>
    </row>
    <row r="408" spans="1:16" hidden="1" x14ac:dyDescent="0.2">
      <c r="A408" s="51">
        <v>53082</v>
      </c>
      <c r="B408" s="79"/>
      <c r="C408" s="80" t="s">
        <v>108</v>
      </c>
      <c r="D408" s="23"/>
      <c r="E408" s="23"/>
      <c r="F408" s="23"/>
      <c r="G408" s="23"/>
      <c r="H408" s="23"/>
      <c r="I408" s="23"/>
      <c r="J408" s="23"/>
      <c r="K408" s="23"/>
      <c r="P408" s="140"/>
    </row>
    <row r="409" spans="1:16" ht="15" hidden="1" x14ac:dyDescent="0.25">
      <c r="B409" s="58">
        <v>3</v>
      </c>
      <c r="C409" s="59" t="s">
        <v>5</v>
      </c>
      <c r="D409" s="20">
        <f t="shared" ref="D409:L409" si="241">D410</f>
        <v>15000</v>
      </c>
      <c r="E409" s="20">
        <f t="shared" si="241"/>
        <v>0</v>
      </c>
      <c r="F409" s="20">
        <f t="shared" si="241"/>
        <v>0</v>
      </c>
      <c r="G409" s="20">
        <f t="shared" si="241"/>
        <v>0</v>
      </c>
      <c r="H409" s="20">
        <f t="shared" si="241"/>
        <v>0</v>
      </c>
      <c r="I409" s="20">
        <f t="shared" si="241"/>
        <v>0</v>
      </c>
      <c r="J409" s="20">
        <f t="shared" si="241"/>
        <v>0</v>
      </c>
      <c r="K409" s="20">
        <f t="shared" si="241"/>
        <v>0</v>
      </c>
      <c r="L409" s="48">
        <f t="shared" si="241"/>
        <v>0</v>
      </c>
      <c r="M409" s="48">
        <f>L409</f>
        <v>0</v>
      </c>
      <c r="P409" s="140"/>
    </row>
    <row r="410" spans="1:16" ht="15" hidden="1" x14ac:dyDescent="0.25">
      <c r="B410" s="77">
        <v>32</v>
      </c>
      <c r="C410" s="78" t="s">
        <v>9</v>
      </c>
      <c r="D410" s="83">
        <f t="shared" ref="D410:K410" si="242">D411</f>
        <v>15000</v>
      </c>
      <c r="E410" s="83">
        <f t="shared" si="242"/>
        <v>0</v>
      </c>
      <c r="F410" s="83">
        <f t="shared" si="242"/>
        <v>0</v>
      </c>
      <c r="G410" s="83">
        <f t="shared" si="242"/>
        <v>0</v>
      </c>
      <c r="H410" s="83">
        <f t="shared" si="242"/>
        <v>0</v>
      </c>
      <c r="I410" s="83">
        <f t="shared" si="242"/>
        <v>0</v>
      </c>
      <c r="J410" s="83">
        <f t="shared" si="242"/>
        <v>0</v>
      </c>
      <c r="K410" s="83">
        <f t="shared" si="242"/>
        <v>0</v>
      </c>
      <c r="L410" s="48">
        <v>0</v>
      </c>
      <c r="M410" s="48">
        <f>L410</f>
        <v>0</v>
      </c>
      <c r="P410" s="140"/>
    </row>
    <row r="411" spans="1:16" hidden="1" x14ac:dyDescent="0.2">
      <c r="B411" s="75">
        <v>322</v>
      </c>
      <c r="C411" s="76" t="s">
        <v>11</v>
      </c>
      <c r="D411" s="13">
        <v>15000</v>
      </c>
      <c r="E411" s="93">
        <v>0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P411" s="140"/>
    </row>
    <row r="412" spans="1:16" ht="15" hidden="1" x14ac:dyDescent="0.25">
      <c r="B412" s="58">
        <v>4</v>
      </c>
      <c r="C412" s="59" t="s">
        <v>13</v>
      </c>
      <c r="D412" s="20">
        <f t="shared" ref="D412:L412" si="243">D413</f>
        <v>12000</v>
      </c>
      <c r="E412" s="20">
        <f t="shared" si="243"/>
        <v>0</v>
      </c>
      <c r="F412" s="20">
        <f t="shared" si="243"/>
        <v>0</v>
      </c>
      <c r="G412" s="20">
        <f t="shared" si="243"/>
        <v>0</v>
      </c>
      <c r="H412" s="20">
        <f t="shared" si="243"/>
        <v>0</v>
      </c>
      <c r="I412" s="20">
        <f t="shared" si="243"/>
        <v>0</v>
      </c>
      <c r="J412" s="20">
        <f t="shared" si="243"/>
        <v>0</v>
      </c>
      <c r="K412" s="20">
        <f t="shared" si="243"/>
        <v>0</v>
      </c>
      <c r="L412" s="48">
        <f t="shared" si="243"/>
        <v>0</v>
      </c>
      <c r="M412" s="48">
        <f>L412</f>
        <v>0</v>
      </c>
      <c r="P412" s="140"/>
    </row>
    <row r="413" spans="1:16" ht="15" hidden="1" x14ac:dyDescent="0.25">
      <c r="B413" s="77">
        <v>42</v>
      </c>
      <c r="C413" s="78" t="s">
        <v>36</v>
      </c>
      <c r="D413" s="83">
        <f t="shared" ref="D413:K413" si="244">SUM(D414:D415)</f>
        <v>12000</v>
      </c>
      <c r="E413" s="83">
        <f t="shared" si="244"/>
        <v>0</v>
      </c>
      <c r="F413" s="83">
        <f t="shared" si="244"/>
        <v>0</v>
      </c>
      <c r="G413" s="83">
        <f t="shared" si="244"/>
        <v>0</v>
      </c>
      <c r="H413" s="83">
        <f t="shared" si="244"/>
        <v>0</v>
      </c>
      <c r="I413" s="83">
        <f t="shared" si="244"/>
        <v>0</v>
      </c>
      <c r="J413" s="83">
        <f t="shared" ref="J413" si="245">SUM(J414:J415)</f>
        <v>0</v>
      </c>
      <c r="K413" s="83">
        <f t="shared" si="244"/>
        <v>0</v>
      </c>
      <c r="L413" s="48">
        <v>0</v>
      </c>
      <c r="M413" s="48">
        <f>L413</f>
        <v>0</v>
      </c>
      <c r="P413" s="140"/>
    </row>
    <row r="414" spans="1:16" hidden="1" x14ac:dyDescent="0.2">
      <c r="B414" s="75">
        <v>412</v>
      </c>
      <c r="C414" s="76" t="s">
        <v>121</v>
      </c>
      <c r="D414" s="13">
        <v>5000</v>
      </c>
      <c r="E414" s="93">
        <v>0</v>
      </c>
      <c r="F414" s="13">
        <v>0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P414" s="140"/>
    </row>
    <row r="415" spans="1:16" hidden="1" x14ac:dyDescent="0.2">
      <c r="B415" s="75">
        <v>422</v>
      </c>
      <c r="C415" s="76" t="s">
        <v>80</v>
      </c>
      <c r="D415" s="13">
        <v>7000</v>
      </c>
      <c r="E415" s="93">
        <v>0</v>
      </c>
      <c r="F415" s="13">
        <v>0</v>
      </c>
      <c r="G415" s="13">
        <v>0</v>
      </c>
      <c r="H415" s="13">
        <v>0</v>
      </c>
      <c r="I415" s="13">
        <v>0</v>
      </c>
      <c r="J415" s="13">
        <v>0</v>
      </c>
      <c r="K415" s="13">
        <v>0</v>
      </c>
      <c r="P415" s="140"/>
    </row>
    <row r="416" spans="1:16" x14ac:dyDescent="0.2">
      <c r="B416" s="79"/>
      <c r="C416" s="80"/>
      <c r="D416" s="23"/>
      <c r="E416" s="23"/>
      <c r="F416" s="23"/>
      <c r="G416" s="23"/>
      <c r="H416" s="23"/>
      <c r="I416" s="23"/>
      <c r="J416" s="23"/>
      <c r="K416" s="23"/>
      <c r="P416" s="140"/>
    </row>
    <row r="417" spans="1:16" ht="15" x14ac:dyDescent="0.25">
      <c r="B417" s="118">
        <v>9211</v>
      </c>
      <c r="C417" s="121" t="s">
        <v>222</v>
      </c>
      <c r="D417" s="23"/>
      <c r="E417" s="23"/>
      <c r="F417" s="23"/>
      <c r="G417" s="23"/>
      <c r="H417" s="23"/>
      <c r="I417" s="23"/>
      <c r="J417" s="23"/>
      <c r="K417" s="23"/>
      <c r="P417" s="140"/>
    </row>
    <row r="418" spans="1:16" ht="15" x14ac:dyDescent="0.25">
      <c r="B418" s="51" t="s">
        <v>224</v>
      </c>
      <c r="C418" s="97" t="s">
        <v>225</v>
      </c>
      <c r="D418" s="34"/>
      <c r="E418" s="96"/>
      <c r="F418" s="34"/>
      <c r="G418" s="34"/>
      <c r="H418" s="34"/>
      <c r="I418" s="34"/>
      <c r="J418" s="34"/>
      <c r="K418" s="34"/>
      <c r="P418" s="140"/>
    </row>
    <row r="419" spans="1:16" x14ac:dyDescent="0.2">
      <c r="B419" s="79">
        <v>11001</v>
      </c>
      <c r="C419" s="97" t="s">
        <v>140</v>
      </c>
      <c r="D419" s="23"/>
      <c r="E419" s="23"/>
      <c r="F419" s="51"/>
      <c r="G419" s="51"/>
      <c r="H419" s="23"/>
      <c r="I419" s="23"/>
      <c r="J419" s="23"/>
      <c r="K419" s="23"/>
      <c r="P419" s="140"/>
    </row>
    <row r="420" spans="1:16" ht="15" x14ac:dyDescent="0.25">
      <c r="B420" s="58">
        <v>3</v>
      </c>
      <c r="C420" s="59" t="s">
        <v>5</v>
      </c>
      <c r="D420" s="20">
        <f t="shared" ref="D420:I420" si="246">D421+D425</f>
        <v>0</v>
      </c>
      <c r="E420" s="94">
        <f t="shared" si="246"/>
        <v>51225.000000000007</v>
      </c>
      <c r="F420" s="20">
        <f t="shared" si="246"/>
        <v>50883.740000000005</v>
      </c>
      <c r="G420" s="20">
        <f t="shared" si="246"/>
        <v>6753.4328754396447</v>
      </c>
      <c r="H420" s="20">
        <f t="shared" si="246"/>
        <v>18930.71</v>
      </c>
      <c r="I420" s="20">
        <f t="shared" si="246"/>
        <v>2512.5369964828451</v>
      </c>
      <c r="J420" s="20">
        <f>J421+J425</f>
        <v>26325.54</v>
      </c>
      <c r="K420" s="20">
        <f>K421+K425</f>
        <v>3493.9996018315742</v>
      </c>
      <c r="L420" s="129">
        <f>SUM(L421:L425)</f>
        <v>0</v>
      </c>
      <c r="M420" s="129">
        <v>0</v>
      </c>
      <c r="P420" s="140"/>
    </row>
    <row r="421" spans="1:16" ht="15" x14ac:dyDescent="0.25">
      <c r="A421" s="57"/>
      <c r="B421" s="77">
        <v>31</v>
      </c>
      <c r="C421" s="78" t="s">
        <v>6</v>
      </c>
      <c r="D421" s="83">
        <f t="shared" ref="D421:I421" si="247">SUM(D422:D424)</f>
        <v>0</v>
      </c>
      <c r="E421" s="95">
        <f t="shared" si="247"/>
        <v>49859.000000000007</v>
      </c>
      <c r="F421" s="83">
        <f t="shared" si="247"/>
        <v>49538.26</v>
      </c>
      <c r="G421" s="83">
        <f t="shared" si="247"/>
        <v>6574.8569911739332</v>
      </c>
      <c r="H421" s="83">
        <f t="shared" si="247"/>
        <v>17596.03</v>
      </c>
      <c r="I421" s="83">
        <f t="shared" si="247"/>
        <v>2335.394518548012</v>
      </c>
      <c r="J421" s="83">
        <f>SUM(J422:J424)</f>
        <v>25130.82</v>
      </c>
      <c r="K421" s="83">
        <f>SUM(K422:K424)</f>
        <v>3335.4330081624521</v>
      </c>
      <c r="L421" s="128"/>
      <c r="M421" s="128"/>
      <c r="P421" s="140"/>
    </row>
    <row r="422" spans="1:16" hidden="1" x14ac:dyDescent="0.2">
      <c r="B422" s="75">
        <v>311</v>
      </c>
      <c r="C422" s="76" t="s">
        <v>60</v>
      </c>
      <c r="D422" s="13">
        <v>0</v>
      </c>
      <c r="E422" s="93">
        <v>36289.870000000003</v>
      </c>
      <c r="F422" s="13">
        <v>36014.54</v>
      </c>
      <c r="G422" s="13">
        <f>F422/7.5345</f>
        <v>4779.9508925608861</v>
      </c>
      <c r="H422" s="13">
        <v>14074.08</v>
      </c>
      <c r="I422" s="13">
        <f>H422/7.5345</f>
        <v>1867.95142345212</v>
      </c>
      <c r="J422" s="35">
        <v>17451.349999999999</v>
      </c>
      <c r="K422" s="35">
        <f>J422/7.5345</f>
        <v>2316.1921826265839</v>
      </c>
      <c r="L422" s="63"/>
      <c r="M422" s="63"/>
      <c r="P422" s="140"/>
    </row>
    <row r="423" spans="1:16" hidden="1" x14ac:dyDescent="0.2">
      <c r="B423" s="75">
        <v>312</v>
      </c>
      <c r="C423" s="76" t="s">
        <v>21</v>
      </c>
      <c r="D423" s="13">
        <v>0</v>
      </c>
      <c r="E423" s="93">
        <v>7581.3</v>
      </c>
      <c r="F423" s="13">
        <v>7581.3</v>
      </c>
      <c r="G423" s="13">
        <f>F423/7.5345</f>
        <v>1006.2114274338045</v>
      </c>
      <c r="H423" s="13">
        <v>1199.73</v>
      </c>
      <c r="I423" s="13">
        <f>H423/7.5345</f>
        <v>159.2315349392793</v>
      </c>
      <c r="J423" s="35">
        <v>4800</v>
      </c>
      <c r="K423" s="35">
        <f t="shared" ref="K423:K426" si="248">J423/7.5345</f>
        <v>637.06948039020506</v>
      </c>
      <c r="L423" s="63"/>
      <c r="M423" s="63"/>
      <c r="P423" s="140"/>
    </row>
    <row r="424" spans="1:16" hidden="1" x14ac:dyDescent="0.2">
      <c r="B424" s="75">
        <v>313</v>
      </c>
      <c r="C424" s="76" t="s">
        <v>8</v>
      </c>
      <c r="D424" s="13">
        <v>0</v>
      </c>
      <c r="E424" s="93">
        <v>5987.83</v>
      </c>
      <c r="F424" s="13">
        <v>5942.42</v>
      </c>
      <c r="G424" s="13">
        <f>F424/7.5345</f>
        <v>788.69467117924216</v>
      </c>
      <c r="H424" s="13">
        <v>2322.2199999999998</v>
      </c>
      <c r="I424" s="13">
        <f>H424/7.5345</f>
        <v>308.21156015661285</v>
      </c>
      <c r="J424" s="35">
        <v>2879.47</v>
      </c>
      <c r="K424" s="35">
        <f t="shared" si="248"/>
        <v>382.17134514566322</v>
      </c>
      <c r="L424" s="63"/>
      <c r="M424" s="63"/>
      <c r="P424" s="140"/>
    </row>
    <row r="425" spans="1:16" ht="15" x14ac:dyDescent="0.25">
      <c r="B425" s="77">
        <v>32</v>
      </c>
      <c r="C425" s="78" t="s">
        <v>9</v>
      </c>
      <c r="D425" s="83">
        <f t="shared" ref="D425:I425" si="249">D426</f>
        <v>0</v>
      </c>
      <c r="E425" s="95">
        <f t="shared" si="249"/>
        <v>1366</v>
      </c>
      <c r="F425" s="83">
        <f t="shared" si="249"/>
        <v>1345.48</v>
      </c>
      <c r="G425" s="83">
        <f t="shared" si="249"/>
        <v>178.57588426571107</v>
      </c>
      <c r="H425" s="83">
        <f t="shared" si="249"/>
        <v>1334.68</v>
      </c>
      <c r="I425" s="83">
        <f t="shared" si="249"/>
        <v>177.1424779348331</v>
      </c>
      <c r="J425" s="83">
        <f>J426</f>
        <v>1194.72</v>
      </c>
      <c r="K425" s="83">
        <f>K426</f>
        <v>158.56659366912203</v>
      </c>
      <c r="L425" s="128"/>
      <c r="M425" s="128"/>
      <c r="P425" s="140"/>
    </row>
    <row r="426" spans="1:16" hidden="1" x14ac:dyDescent="0.2">
      <c r="B426" s="75">
        <v>321</v>
      </c>
      <c r="C426" s="76" t="s">
        <v>10</v>
      </c>
      <c r="D426" s="13">
        <v>0</v>
      </c>
      <c r="E426" s="93">
        <v>1366</v>
      </c>
      <c r="F426" s="13">
        <v>1345.48</v>
      </c>
      <c r="G426" s="13">
        <f>F426/7.5345</f>
        <v>178.57588426571107</v>
      </c>
      <c r="H426" s="13">
        <v>1334.68</v>
      </c>
      <c r="I426" s="13">
        <f>H426/7.5345</f>
        <v>177.1424779348331</v>
      </c>
      <c r="J426" s="35">
        <v>1194.72</v>
      </c>
      <c r="K426" s="35">
        <f t="shared" si="248"/>
        <v>158.56659366912203</v>
      </c>
      <c r="P426" s="140"/>
    </row>
    <row r="427" spans="1:16" ht="15" x14ac:dyDescent="0.25">
      <c r="B427" s="51" t="s">
        <v>224</v>
      </c>
      <c r="C427" s="97" t="s">
        <v>225</v>
      </c>
      <c r="D427" s="34"/>
      <c r="E427" s="96"/>
      <c r="F427" s="34"/>
      <c r="G427" s="34"/>
      <c r="H427" s="34"/>
      <c r="I427" s="34"/>
      <c r="J427" s="34"/>
      <c r="K427" s="34"/>
      <c r="P427" s="140"/>
    </row>
    <row r="428" spans="1:16" x14ac:dyDescent="0.2">
      <c r="B428" s="79">
        <v>51100</v>
      </c>
      <c r="C428" s="97" t="s">
        <v>211</v>
      </c>
      <c r="D428" s="23"/>
      <c r="E428" s="23"/>
      <c r="F428" s="23"/>
      <c r="G428" s="23"/>
      <c r="H428" s="23"/>
      <c r="I428" s="23"/>
      <c r="J428" s="23"/>
      <c r="K428" s="23"/>
      <c r="P428" s="140"/>
    </row>
    <row r="429" spans="1:16" ht="15" x14ac:dyDescent="0.25">
      <c r="B429" s="58">
        <v>3</v>
      </c>
      <c r="C429" s="59" t="s">
        <v>5</v>
      </c>
      <c r="D429" s="20">
        <f t="shared" ref="D429:I429" si="250">D430+D434</f>
        <v>0</v>
      </c>
      <c r="E429" s="94">
        <f t="shared" si="250"/>
        <v>23775</v>
      </c>
      <c r="F429" s="20">
        <f t="shared" si="250"/>
        <v>23775</v>
      </c>
      <c r="G429" s="20">
        <f t="shared" si="250"/>
        <v>3155.4847700577343</v>
      </c>
      <c r="H429" s="20">
        <f t="shared" si="250"/>
        <v>99412.89</v>
      </c>
      <c r="I429" s="20">
        <f t="shared" si="250"/>
        <v>13194.357953414294</v>
      </c>
      <c r="J429" s="20">
        <f>J430+J434</f>
        <v>149213.24</v>
      </c>
      <c r="K429" s="20">
        <f>K430+K434</f>
        <v>19804.000265445615</v>
      </c>
      <c r="L429" s="129">
        <f>SUM(L430:L434)</f>
        <v>0</v>
      </c>
      <c r="M429" s="129">
        <v>0</v>
      </c>
      <c r="P429" s="140"/>
    </row>
    <row r="430" spans="1:16" ht="15" x14ac:dyDescent="0.25">
      <c r="A430" s="57"/>
      <c r="B430" s="77">
        <v>31</v>
      </c>
      <c r="C430" s="78" t="s">
        <v>6</v>
      </c>
      <c r="D430" s="83">
        <f t="shared" ref="D430:I430" si="251">SUM(D431:D433)</f>
        <v>0</v>
      </c>
      <c r="E430" s="95">
        <f t="shared" si="251"/>
        <v>23141</v>
      </c>
      <c r="F430" s="83">
        <f t="shared" si="251"/>
        <v>23141</v>
      </c>
      <c r="G430" s="83">
        <f t="shared" si="251"/>
        <v>3071.3385095228614</v>
      </c>
      <c r="H430" s="83">
        <f t="shared" si="251"/>
        <v>92403.97</v>
      </c>
      <c r="I430" s="83">
        <f t="shared" si="251"/>
        <v>12264.114407060853</v>
      </c>
      <c r="J430" s="83">
        <f>SUM(J431:J433)</f>
        <v>142407.96</v>
      </c>
      <c r="K430" s="83">
        <f>SUM(K431:K433)</f>
        <v>18900.78439179773</v>
      </c>
      <c r="L430" s="128"/>
      <c r="M430" s="128"/>
      <c r="P430" s="140"/>
    </row>
    <row r="431" spans="1:16" hidden="1" x14ac:dyDescent="0.2">
      <c r="B431" s="75">
        <v>311</v>
      </c>
      <c r="C431" s="76" t="s">
        <v>60</v>
      </c>
      <c r="D431" s="13">
        <v>0</v>
      </c>
      <c r="E431" s="93">
        <v>16843.18</v>
      </c>
      <c r="F431" s="13">
        <v>16843.18</v>
      </c>
      <c r="G431" s="13">
        <f>F431/7.5345</f>
        <v>2235.474152233061</v>
      </c>
      <c r="H431" s="13">
        <v>73908.75</v>
      </c>
      <c r="I431" s="13">
        <f>H431/7.5345</f>
        <v>9809.3768664144936</v>
      </c>
      <c r="J431" s="35">
        <v>98890.95</v>
      </c>
      <c r="K431" s="35">
        <f t="shared" ref="K431:K435" si="252">J431/7.5345</f>
        <v>13125.084610790364</v>
      </c>
      <c r="L431" s="63"/>
      <c r="M431" s="63"/>
      <c r="P431" s="140"/>
    </row>
    <row r="432" spans="1:16" hidden="1" x14ac:dyDescent="0.2">
      <c r="B432" s="75">
        <v>312</v>
      </c>
      <c r="C432" s="76" t="s">
        <v>21</v>
      </c>
      <c r="D432" s="13">
        <v>0</v>
      </c>
      <c r="E432" s="93">
        <v>3518.7</v>
      </c>
      <c r="F432" s="13">
        <v>3518.7</v>
      </c>
      <c r="G432" s="13">
        <f t="shared" ref="G432:G435" si="253">F432/7.5345</f>
        <v>467.01174596854463</v>
      </c>
      <c r="H432" s="13">
        <v>6300.28</v>
      </c>
      <c r="I432" s="13">
        <f>H432/7.5345</f>
        <v>836.19085539850016</v>
      </c>
      <c r="J432" s="35">
        <v>27200</v>
      </c>
      <c r="K432" s="35">
        <f t="shared" si="252"/>
        <v>3610.0603888778282</v>
      </c>
      <c r="L432" s="63"/>
      <c r="M432" s="63"/>
      <c r="P432" s="140"/>
    </row>
    <row r="433" spans="2:16" hidden="1" x14ac:dyDescent="0.2">
      <c r="B433" s="75">
        <v>313</v>
      </c>
      <c r="C433" s="76" t="s">
        <v>8</v>
      </c>
      <c r="D433" s="13">
        <v>0</v>
      </c>
      <c r="E433" s="93">
        <v>2779.12</v>
      </c>
      <c r="F433" s="13">
        <v>2779.12</v>
      </c>
      <c r="G433" s="13">
        <f t="shared" si="253"/>
        <v>368.85261132125549</v>
      </c>
      <c r="H433" s="13">
        <v>12194.94</v>
      </c>
      <c r="I433" s="13">
        <f>H433/7.5345</f>
        <v>1618.5466852478598</v>
      </c>
      <c r="J433" s="35">
        <v>16317.01</v>
      </c>
      <c r="K433" s="35">
        <f t="shared" si="252"/>
        <v>2165.6393921295376</v>
      </c>
      <c r="L433" s="63"/>
      <c r="M433" s="63"/>
      <c r="P433" s="140"/>
    </row>
    <row r="434" spans="2:16" ht="15" x14ac:dyDescent="0.25">
      <c r="B434" s="77">
        <v>32</v>
      </c>
      <c r="C434" s="78" t="s">
        <v>9</v>
      </c>
      <c r="D434" s="83">
        <f t="shared" ref="D434:I434" si="254">D435</f>
        <v>0</v>
      </c>
      <c r="E434" s="95">
        <f t="shared" si="254"/>
        <v>634</v>
      </c>
      <c r="F434" s="83">
        <f t="shared" si="254"/>
        <v>634</v>
      </c>
      <c r="G434" s="83">
        <f t="shared" si="254"/>
        <v>84.146260534872908</v>
      </c>
      <c r="H434" s="83">
        <f t="shared" si="254"/>
        <v>7008.92</v>
      </c>
      <c r="I434" s="83">
        <f t="shared" si="254"/>
        <v>930.24354635344082</v>
      </c>
      <c r="J434" s="83">
        <f>J435</f>
        <v>6805.28</v>
      </c>
      <c r="K434" s="83">
        <f>K435</f>
        <v>903.21587364788627</v>
      </c>
      <c r="L434" s="128"/>
      <c r="M434" s="128"/>
      <c r="P434" s="140"/>
    </row>
    <row r="435" spans="2:16" hidden="1" x14ac:dyDescent="0.2">
      <c r="B435" s="75">
        <v>321</v>
      </c>
      <c r="C435" s="76" t="s">
        <v>10</v>
      </c>
      <c r="D435" s="13">
        <v>0</v>
      </c>
      <c r="E435" s="93">
        <v>634</v>
      </c>
      <c r="F435" s="13">
        <v>634</v>
      </c>
      <c r="G435" s="13">
        <f t="shared" si="253"/>
        <v>84.146260534872908</v>
      </c>
      <c r="H435" s="13">
        <v>7008.92</v>
      </c>
      <c r="I435" s="13">
        <f>H435/7.5345</f>
        <v>930.24354635344082</v>
      </c>
      <c r="J435" s="35">
        <v>6805.28</v>
      </c>
      <c r="K435" s="35">
        <f t="shared" si="252"/>
        <v>903.21587364788627</v>
      </c>
      <c r="P435" s="140"/>
    </row>
    <row r="436" spans="2:16" x14ac:dyDescent="0.2">
      <c r="B436" s="79"/>
      <c r="C436" s="80"/>
      <c r="D436" s="23"/>
      <c r="E436" s="23"/>
      <c r="F436" s="23"/>
      <c r="G436" s="23"/>
      <c r="H436" s="23"/>
      <c r="I436" s="23"/>
      <c r="J436" s="23"/>
      <c r="K436" s="23"/>
      <c r="P436" s="140"/>
    </row>
    <row r="437" spans="2:16" ht="15" thickBot="1" x14ac:dyDescent="0.25">
      <c r="B437" s="67"/>
      <c r="C437" s="68"/>
      <c r="D437" s="84"/>
      <c r="E437" s="84"/>
      <c r="F437" s="84"/>
      <c r="G437" s="84"/>
      <c r="H437" s="84"/>
      <c r="I437" s="84"/>
      <c r="J437" s="84"/>
      <c r="K437" s="84"/>
      <c r="P437" s="140"/>
    </row>
    <row r="438" spans="2:16" ht="15.75" thickBot="1" x14ac:dyDescent="0.3">
      <c r="B438" s="67"/>
      <c r="C438" s="82" t="s">
        <v>14</v>
      </c>
      <c r="D438" s="21" t="e">
        <f>D48+D16+D26+D68+D310+D318+D326+D281+#REF!+D76+D132+D238+D191+D194+D199+D204+D216+D222+D266+D340+D350+D345+D355+D362+D375+D169+D210+D368+D141+D163+D249+D146+D158+D382+D82+D91+D100+D115+D175+D186+D34+D386+D244+D256+D228+D290+D303+D393+D334+D398+D403+D409+D412</f>
        <v>#REF!</v>
      </c>
      <c r="E438" s="21" t="e">
        <f>E48+E16+E26+E68+E310+E318+E326+E281+#REF!+E76+E132+E238+E191+E194+E199+E204+E216+E222+E266+E340+E350+E345+E355+E362+E375+E169+E210+E368+E141+E163+E249+E146+E158+E382+E82+E91+E100+E115+E175+E186+E34+E386+E244+E256+E261+E228+E290+E303+E393+E334+E398+E403+E409+E412+E420+E429</f>
        <v>#REF!</v>
      </c>
      <c r="F438" s="21">
        <f>F48+F16+F26+F68+F310+F318+F326+F281+F76+F132+F238+F191+F194+F199+F204+F216+F222+F266+F340+F350+F345+F355+F362+F375+F169+F210+F368+F141+F163+F249+F146+F158+F382+F82+F91+F100+F111+F115+F127+F175+F186+F34+F386+F244+F256+F261+F228+F290+F303+F393+F334+F398+F403+F409+F412+F420+F429</f>
        <v>8878091.5</v>
      </c>
      <c r="G438" s="21">
        <f>G48+G16+G26+G68+G310+G318+G326+G281+G76+G132+G238+G191+G194+G199+G204+G216+G222+G266+G340+G278+G350+G345+G355+G362+G375+G169+G210+G368+G141+G163+G249+G146+G158+G382+G82+G91+G100+G111+G115+G127+G175+G186+G34+G386+G244+G256+G261+G228+G290+G297+G303+G393+G334+G398+G403+G409+G412+G420+G429</f>
        <v>1235393.0590802308</v>
      </c>
      <c r="H438" s="21">
        <f>H48+H16+H26+H68+H310+H318+H326+H281+H76+H132+H238+H191+H194+H199+H204+H216+H222+H266+H340+H278+H350+H345+H355+H362+H375+H169+H210+H368+H141+H163+H249+H146+H158+H382+H82+H91+H100+H111+H115+H127+H175+H186+H34+H386+H244+H256+H261+H228+H290+H297+H303+H393+H334+H398+H403+H409+H412+H420+H429</f>
        <v>10248720.010000002</v>
      </c>
      <c r="I438" s="21">
        <f>I48+I16+I26+I68+I310+I318+I326+I281+I76+I132+I238+I191+I194+I199+I204+I216+I222+I266+I340+I278+I350+I345+I355+I362+I375+I169+I210+I368+I141+I163+I249+I146+I158+I382+I82+I91+I100+I111+I115+I127+I175+I186+I34+I386+I244+I256+I261+I228+I290+I297+I303+I393+I334+I398+I403+I409+I412+I420+I429</f>
        <v>1397704.9417532682</v>
      </c>
      <c r="J438" s="21">
        <f>J48+J16+J26+J68+J310+J318+J326+J281+J76+J132+J238+J191+J194+J199+J204+J216+J222+J266+J340+J278+J350+J345+J355+J362+J375+J169+J210+J368+J141+J163+J249+J146+J158+J382+J82+J91+J100+J111+J115+J127+J175+J186+J34+J386+J244+J256+J261+J228+J290+J297+J303+J393+J334+J398+J403+J409+J412+J420+J429</f>
        <v>10762560.151040003</v>
      </c>
      <c r="K438" s="21">
        <f>K48+K16+K26+K68+K310+K318+K326+K281+K76+K132+K238+K191+K194+K199+K204+K216+K222+K266+K340+K278+K350+K345+K355+K362+K375+K169+K210+K368+K141+K163+K249+K146+K158+K382+K82+K91+K100+K111+K115+K127+K175+K186+K34+K386+K244+K256+K261+K228+K290+K297+K303+K393+K334+K398+K403+K409+K412+K420+K429</f>
        <v>1428437.1903391066</v>
      </c>
      <c r="L438" s="21">
        <f>L48+L16+L26+L68+L310+L318+L326+L281+L76+L132+L238+L191+L194+L199+L204+L216+L222+L266+L340+L350+L345+L355+L362+L375+L169+L210+L368+L141+L163+L249+L146+L158+L382+L82+L91+L100+L111+L115+L127+L175+L186+L34+L386+L244+L256+L261+L228+L290+L303+L393+L334+L398+L403+L409+L412+L420+L429</f>
        <v>1362459.6500000001</v>
      </c>
      <c r="M438" s="21">
        <f>M48+M16+M26+M68+M310+M318+M326+M281+M76+M132+M238+M191+M194+M199+M204+M216+M222+M266+M340+M350+M345+M355+M362+M375+M169+M210+M368+M141+M163+M249+M146+M158+M382+M82+M91+M100+M111+M115+M127+M175+M186+M34+M386+M244+M256+M261+M228+M290+M303+M393+M334+M398+M403+M409+M412+M420+M429</f>
        <v>1362459.6500000001</v>
      </c>
      <c r="P438" s="140"/>
    </row>
    <row r="439" spans="2:16" x14ac:dyDescent="0.2">
      <c r="B439" s="67"/>
      <c r="C439" s="68"/>
      <c r="D439" s="84"/>
      <c r="E439" s="84"/>
      <c r="F439" s="84"/>
      <c r="G439" s="84"/>
      <c r="H439" s="84"/>
      <c r="I439" s="84"/>
      <c r="J439" s="84"/>
      <c r="K439" s="84"/>
    </row>
    <row r="440" spans="2:16" ht="15" x14ac:dyDescent="0.25">
      <c r="C440" s="53"/>
      <c r="D440" s="6"/>
      <c r="E440" s="6"/>
      <c r="F440" s="6"/>
      <c r="G440" s="6"/>
      <c r="H440" s="6"/>
      <c r="I440" s="6"/>
      <c r="J440" s="6"/>
      <c r="K440" s="6"/>
      <c r="L440" s="6"/>
      <c r="M440" s="6"/>
    </row>
    <row r="441" spans="2:16" x14ac:dyDescent="0.2">
      <c r="K441" s="6"/>
    </row>
    <row r="442" spans="2:16" x14ac:dyDescent="0.2">
      <c r="L442" s="55"/>
    </row>
    <row r="443" spans="2:16" x14ac:dyDescent="0.2">
      <c r="L443" s="55"/>
    </row>
    <row r="445" spans="2:16" ht="15" x14ac:dyDescent="0.25">
      <c r="D445" s="8"/>
      <c r="E445" s="8"/>
      <c r="F445" s="8"/>
      <c r="G445" s="8"/>
      <c r="H445" s="8"/>
      <c r="I445" s="8"/>
      <c r="J445" s="8"/>
      <c r="K445" s="8"/>
    </row>
  </sheetData>
  <mergeCells count="4">
    <mergeCell ref="B1:M1"/>
    <mergeCell ref="B2:M2"/>
    <mergeCell ref="B4:M4"/>
    <mergeCell ref="B5:M5"/>
  </mergeCells>
  <phoneticPr fontId="6" type="noConversion"/>
  <pageMargins left="0.23622047244094491" right="0.27559055118110237" top="0.47244094488188981" bottom="0.51181102362204722" header="0.35433070866141736" footer="0.23622047244094491"/>
  <pageSetup paperSize="9" scale="70" fitToHeight="0" orientation="portrait" r:id="rId1"/>
  <headerFooter alignWithMargins="0">
    <oddFooter>&amp;CStranica &amp;P+2 od 13</oddFooter>
  </headerFooter>
  <rowBreaks count="1" manualBreakCount="1">
    <brk id="278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OPĆI</vt:lpstr>
      <vt:lpstr>OPĆI 2</vt:lpstr>
      <vt:lpstr>RASHODI</vt:lpstr>
      <vt:lpstr>OPĆI!Podrucje_ispisa</vt:lpstr>
      <vt:lpstr>'OPĆI 2'!Podrucje_ispisa</vt:lpstr>
      <vt:lpstr>RASHODI!Podrucje_ispisa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Korisnik</cp:lastModifiedBy>
  <cp:lastPrinted>2022-12-28T07:39:40Z</cp:lastPrinted>
  <dcterms:created xsi:type="dcterms:W3CDTF">2011-12-21T08:27:12Z</dcterms:created>
  <dcterms:modified xsi:type="dcterms:W3CDTF">2022-12-28T07:45:36Z</dcterms:modified>
</cp:coreProperties>
</file>