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razen\Desktop\FIN. PLAN\2022\"/>
    </mc:Choice>
  </mc:AlternateContent>
  <bookViews>
    <workbookView xWindow="0" yWindow="0" windowWidth="28800" windowHeight="12330"/>
  </bookViews>
  <sheets>
    <sheet name="OPĆI" sheetId="11" r:id="rId1"/>
    <sheet name="PRIHODI" sheetId="1" r:id="rId2"/>
    <sheet name="RASHODI" sheetId="2" r:id="rId3"/>
  </sheets>
  <definedNames>
    <definedName name="_xlnm.Print_Area" localSheetId="0">OPĆI!$A$1:$L$54</definedName>
    <definedName name="_xlnm.Print_Area" localSheetId="1">PRIHODI!$A$1:$I$69</definedName>
    <definedName name="_xlnm.Print_Area" localSheetId="2">RASHODI!$A$1:$J$528</definedName>
  </definedNames>
  <calcPr calcId="162913"/>
</workbook>
</file>

<file path=xl/calcChain.xml><?xml version="1.0" encoding="utf-8"?>
<calcChain xmlns="http://schemas.openxmlformats.org/spreadsheetml/2006/main">
  <c r="G60" i="1" l="1"/>
  <c r="G31" i="1"/>
  <c r="H517" i="2"/>
  <c r="G517" i="2"/>
  <c r="F517" i="2"/>
  <c r="E517" i="2"/>
  <c r="D517" i="2"/>
  <c r="H513" i="2"/>
  <c r="G513" i="2"/>
  <c r="F513" i="2"/>
  <c r="F512" i="2" s="1"/>
  <c r="E513" i="2"/>
  <c r="D513" i="2"/>
  <c r="H507" i="2"/>
  <c r="G507" i="2"/>
  <c r="F507" i="2"/>
  <c r="E507" i="2"/>
  <c r="D507" i="2"/>
  <c r="H503" i="2"/>
  <c r="G503" i="2"/>
  <c r="F503" i="2"/>
  <c r="E503" i="2"/>
  <c r="D503" i="2"/>
  <c r="H404" i="2"/>
  <c r="H403" i="2" s="1"/>
  <c r="E404" i="2"/>
  <c r="E403" i="2" s="1"/>
  <c r="D404" i="2"/>
  <c r="D403" i="2"/>
  <c r="H257" i="2"/>
  <c r="H256" i="2" s="1"/>
  <c r="F347" i="2"/>
  <c r="G347" i="2"/>
  <c r="F366" i="2"/>
  <c r="G366" i="2"/>
  <c r="H16" i="2"/>
  <c r="H435" i="2"/>
  <c r="E435" i="2"/>
  <c r="D435" i="2"/>
  <c r="H366" i="2"/>
  <c r="H365" i="2" s="1"/>
  <c r="H347" i="2"/>
  <c r="H346" i="2" s="1"/>
  <c r="H328" i="2"/>
  <c r="H327" i="2" s="1"/>
  <c r="H142" i="2"/>
  <c r="H141" i="2" s="1"/>
  <c r="H88" i="2"/>
  <c r="H87" i="2" s="1"/>
  <c r="H19" i="2"/>
  <c r="E19" i="2"/>
  <c r="D19" i="2"/>
  <c r="G37" i="1"/>
  <c r="H497" i="2"/>
  <c r="H493" i="2"/>
  <c r="H487" i="2"/>
  <c r="H483" i="2"/>
  <c r="H476" i="2"/>
  <c r="H475" i="2" s="1"/>
  <c r="H473" i="2"/>
  <c r="H472" i="2" s="1"/>
  <c r="H467" i="2"/>
  <c r="H466" i="2" s="1"/>
  <c r="H462" i="2"/>
  <c r="H461" i="2" s="1"/>
  <c r="H456" i="2"/>
  <c r="H455" i="2" s="1"/>
  <c r="H449" i="2"/>
  <c r="H448" i="2" s="1"/>
  <c r="H442" i="2"/>
  <c r="H441" i="2" s="1"/>
  <c r="H432" i="2"/>
  <c r="H426" i="2"/>
  <c r="H425" i="2" s="1"/>
  <c r="H419" i="2"/>
  <c r="H416" i="2"/>
  <c r="H410" i="2"/>
  <c r="H409" i="2" s="1"/>
  <c r="H398" i="2"/>
  <c r="H397" i="2" s="1"/>
  <c r="H392" i="2"/>
  <c r="H391" i="2" s="1"/>
  <c r="H386" i="2"/>
  <c r="H385" i="2" s="1"/>
  <c r="H383" i="2"/>
  <c r="H377" i="2"/>
  <c r="H374" i="2"/>
  <c r="H363" i="2"/>
  <c r="H357" i="2"/>
  <c r="H355" i="2"/>
  <c r="H344" i="2"/>
  <c r="H339" i="2"/>
  <c r="H335" i="2"/>
  <c r="H325" i="2"/>
  <c r="H320" i="2"/>
  <c r="H317" i="2"/>
  <c r="H310" i="2"/>
  <c r="H306" i="2"/>
  <c r="H299" i="2"/>
  <c r="H295" i="2"/>
  <c r="H288" i="2"/>
  <c r="H287" i="2" s="1"/>
  <c r="G59" i="1" s="1"/>
  <c r="H281" i="2"/>
  <c r="H280" i="2" s="1"/>
  <c r="H274" i="2"/>
  <c r="H268" i="2"/>
  <c r="H265" i="2"/>
  <c r="H249" i="2"/>
  <c r="H248" i="2" s="1"/>
  <c r="H242" i="2"/>
  <c r="H241" i="2" s="1"/>
  <c r="G61" i="1" s="1"/>
  <c r="H234" i="2"/>
  <c r="H233" i="2" s="1"/>
  <c r="H227" i="2"/>
  <c r="H226" i="2" s="1"/>
  <c r="H220" i="2"/>
  <c r="H219" i="2" s="1"/>
  <c r="H214" i="2"/>
  <c r="H213" i="2" s="1"/>
  <c r="H207" i="2"/>
  <c r="H206" i="2" s="1"/>
  <c r="H201" i="2"/>
  <c r="H200" i="2" s="1"/>
  <c r="H195" i="2"/>
  <c r="H194" i="2" s="1"/>
  <c r="H189" i="2"/>
  <c r="H188" i="2" s="1"/>
  <c r="H183" i="2" s="1"/>
  <c r="H182" i="2" s="1"/>
  <c r="H180" i="2"/>
  <c r="H176" i="2"/>
  <c r="H173" i="2"/>
  <c r="H166" i="2"/>
  <c r="H165" i="2" s="1"/>
  <c r="H158" i="2"/>
  <c r="H157" i="2" s="1"/>
  <c r="H150" i="2"/>
  <c r="H149" i="2" s="1"/>
  <c r="H134" i="2"/>
  <c r="H133" i="2" s="1"/>
  <c r="H127" i="2"/>
  <c r="H126" i="2" s="1"/>
  <c r="H120" i="2"/>
  <c r="H119" i="2" s="1"/>
  <c r="H117" i="2"/>
  <c r="H116" i="2" s="1"/>
  <c r="H110" i="2"/>
  <c r="H106" i="2"/>
  <c r="H98" i="2"/>
  <c r="H97" i="2" s="1"/>
  <c r="H92" i="2"/>
  <c r="H91" i="2" s="1"/>
  <c r="H80" i="2"/>
  <c r="H79" i="2" s="1"/>
  <c r="H73" i="2"/>
  <c r="H72" i="2" s="1"/>
  <c r="H65" i="2"/>
  <c r="H64" i="2" s="1"/>
  <c r="H56" i="2"/>
  <c r="H55" i="2" s="1"/>
  <c r="H48" i="2"/>
  <c r="H47" i="2" s="1"/>
  <c r="H41" i="2"/>
  <c r="H38" i="2"/>
  <c r="H31" i="2"/>
  <c r="H26" i="2"/>
  <c r="H12" i="2"/>
  <c r="H523" i="2" l="1"/>
  <c r="E502" i="2"/>
  <c r="G512" i="2"/>
  <c r="D512" i="2"/>
  <c r="H512" i="2"/>
  <c r="F502" i="2"/>
  <c r="G55" i="1"/>
  <c r="H25" i="2"/>
  <c r="H431" i="2"/>
  <c r="G502" i="2"/>
  <c r="H294" i="2"/>
  <c r="G35" i="1" s="1"/>
  <c r="H482" i="2"/>
  <c r="D502" i="2"/>
  <c r="H502" i="2"/>
  <c r="E512" i="2"/>
  <c r="H11" i="2"/>
  <c r="H415" i="2"/>
  <c r="G30" i="1" s="1"/>
  <c r="H492" i="2"/>
  <c r="G34" i="1"/>
  <c r="H373" i="2"/>
  <c r="G54" i="1" s="1"/>
  <c r="G53" i="1" s="1"/>
  <c r="H354" i="2"/>
  <c r="H334" i="2"/>
  <c r="H305" i="2"/>
  <c r="H264" i="2"/>
  <c r="H172" i="2"/>
  <c r="G29" i="1" s="1"/>
  <c r="H316" i="2"/>
  <c r="G43" i="1" s="1"/>
  <c r="G42" i="1" s="1"/>
  <c r="G41" i="1" s="1"/>
  <c r="J29" i="11"/>
  <c r="H105" i="2"/>
  <c r="H86" i="2"/>
  <c r="H37" i="2"/>
  <c r="G32" i="1"/>
  <c r="J280" i="2"/>
  <c r="J346" i="2"/>
  <c r="I346" i="2"/>
  <c r="J28" i="11" l="1"/>
  <c r="J27" i="11" s="1"/>
  <c r="G28" i="1"/>
  <c r="G58" i="1"/>
  <c r="G432" i="2"/>
  <c r="G431" i="2" s="1"/>
  <c r="F432" i="2"/>
  <c r="F431" i="2" s="1"/>
  <c r="E432" i="2"/>
  <c r="E431" i="2" s="1"/>
  <c r="D432" i="2"/>
  <c r="D431" i="2" s="1"/>
  <c r="J431" i="2"/>
  <c r="I431" i="2"/>
  <c r="G57" i="1" l="1"/>
  <c r="G26" i="1" s="1"/>
  <c r="G66" i="1" s="1"/>
  <c r="G69" i="1" s="1"/>
  <c r="G339" i="2"/>
  <c r="J25" i="11" l="1"/>
  <c r="J24" i="11" s="1"/>
  <c r="J30" i="11" s="1"/>
  <c r="J32" i="11" s="1"/>
  <c r="F37" i="1"/>
  <c r="G497" i="2"/>
  <c r="G493" i="2"/>
  <c r="G487" i="2"/>
  <c r="G483" i="2"/>
  <c r="G476" i="2"/>
  <c r="G475" i="2" s="1"/>
  <c r="G473" i="2"/>
  <c r="G472" i="2" s="1"/>
  <c r="G467" i="2"/>
  <c r="G466" i="2" s="1"/>
  <c r="G462" i="2"/>
  <c r="G461" i="2" s="1"/>
  <c r="G456" i="2"/>
  <c r="G455" i="2" s="1"/>
  <c r="G449" i="2"/>
  <c r="G448" i="2" s="1"/>
  <c r="G442" i="2"/>
  <c r="G441" i="2" s="1"/>
  <c r="G426" i="2"/>
  <c r="G425" i="2" s="1"/>
  <c r="G419" i="2"/>
  <c r="G416" i="2"/>
  <c r="G410" i="2"/>
  <c r="G409" i="2" s="1"/>
  <c r="G398" i="2"/>
  <c r="G397" i="2" s="1"/>
  <c r="G392" i="2"/>
  <c r="G391" i="2" s="1"/>
  <c r="G386" i="2"/>
  <c r="G385" i="2" s="1"/>
  <c r="G383" i="2"/>
  <c r="G377" i="2"/>
  <c r="G374" i="2"/>
  <c r="G365" i="2"/>
  <c r="G363" i="2"/>
  <c r="G357" i="2"/>
  <c r="G355" i="2"/>
  <c r="G346" i="2"/>
  <c r="G344" i="2"/>
  <c r="G335" i="2"/>
  <c r="G327" i="2"/>
  <c r="G325" i="2"/>
  <c r="G320" i="2"/>
  <c r="G317" i="2"/>
  <c r="G310" i="2"/>
  <c r="G306" i="2"/>
  <c r="G299" i="2"/>
  <c r="G295" i="2"/>
  <c r="G288" i="2"/>
  <c r="G287" i="2" s="1"/>
  <c r="G281" i="2"/>
  <c r="G280" i="2" s="1"/>
  <c r="G274" i="2"/>
  <c r="G268" i="2"/>
  <c r="G265" i="2"/>
  <c r="G257" i="2"/>
  <c r="G256" i="2" s="1"/>
  <c r="G249" i="2"/>
  <c r="G248" i="2" s="1"/>
  <c r="G242" i="2"/>
  <c r="G241" i="2" s="1"/>
  <c r="F61" i="1" s="1"/>
  <c r="G234" i="2"/>
  <c r="G233" i="2" s="1"/>
  <c r="G227" i="2"/>
  <c r="G226" i="2" s="1"/>
  <c r="G220" i="2"/>
  <c r="G219" i="2" s="1"/>
  <c r="G214" i="2"/>
  <c r="G213" i="2" s="1"/>
  <c r="F55" i="1" s="1"/>
  <c r="G207" i="2"/>
  <c r="G206" i="2" s="1"/>
  <c r="G201" i="2"/>
  <c r="G200" i="2" s="1"/>
  <c r="G195" i="2"/>
  <c r="G194" i="2" s="1"/>
  <c r="G180" i="2"/>
  <c r="G176" i="2"/>
  <c r="G173" i="2"/>
  <c r="G158" i="2"/>
  <c r="G157" i="2" s="1"/>
  <c r="G150" i="2"/>
  <c r="G149" i="2" s="1"/>
  <c r="G142" i="2"/>
  <c r="G141" i="2" s="1"/>
  <c r="G134" i="2"/>
  <c r="G133" i="2" s="1"/>
  <c r="G127" i="2"/>
  <c r="G126" i="2" s="1"/>
  <c r="G120" i="2"/>
  <c r="G119" i="2" s="1"/>
  <c r="G117" i="2"/>
  <c r="G116" i="2" s="1"/>
  <c r="G166" i="2"/>
  <c r="G165" i="2" s="1"/>
  <c r="G110" i="2"/>
  <c r="G106" i="2"/>
  <c r="G98" i="2"/>
  <c r="G97" i="2" s="1"/>
  <c r="G92" i="2"/>
  <c r="G91" i="2" s="1"/>
  <c r="G88" i="2"/>
  <c r="G87" i="2" s="1"/>
  <c r="G80" i="2"/>
  <c r="G79" i="2" s="1"/>
  <c r="G73" i="2"/>
  <c r="G72" i="2" s="1"/>
  <c r="G65" i="2"/>
  <c r="G64" i="2" s="1"/>
  <c r="G56" i="2"/>
  <c r="G55" i="2" s="1"/>
  <c r="G48" i="2"/>
  <c r="G47" i="2" s="1"/>
  <c r="G41" i="2"/>
  <c r="G38" i="2"/>
  <c r="G31" i="2"/>
  <c r="G26" i="2"/>
  <c r="G16" i="2"/>
  <c r="G12" i="2"/>
  <c r="G294" i="2" l="1"/>
  <c r="F34" i="1"/>
  <c r="G105" i="2"/>
  <c r="G316" i="2"/>
  <c r="F43" i="1" s="1"/>
  <c r="F42" i="1" s="1"/>
  <c r="F41" i="1" s="1"/>
  <c r="G492" i="2"/>
  <c r="G264" i="2"/>
  <c r="G354" i="2"/>
  <c r="G482" i="2"/>
  <c r="G86" i="2"/>
  <c r="G415" i="2"/>
  <c r="F30" i="1" s="1"/>
  <c r="I29" i="11"/>
  <c r="G305" i="2"/>
  <c r="G373" i="2"/>
  <c r="F54" i="1" s="1"/>
  <c r="F53" i="1" s="1"/>
  <c r="G189" i="2"/>
  <c r="G188" i="2" s="1"/>
  <c r="G334" i="2"/>
  <c r="G172" i="2"/>
  <c r="G37" i="2"/>
  <c r="G25" i="2"/>
  <c r="F59" i="1" s="1"/>
  <c r="G11" i="2"/>
  <c r="C37" i="1"/>
  <c r="D37" i="1"/>
  <c r="D12" i="2"/>
  <c r="E12" i="2"/>
  <c r="D16" i="2"/>
  <c r="E16" i="2"/>
  <c r="D26" i="2"/>
  <c r="E26" i="2"/>
  <c r="D31" i="2"/>
  <c r="E31" i="2"/>
  <c r="D38" i="2"/>
  <c r="E38" i="2"/>
  <c r="D41" i="2"/>
  <c r="E41" i="2"/>
  <c r="D48" i="2"/>
  <c r="D47" i="2" s="1"/>
  <c r="E48" i="2"/>
  <c r="E47" i="2" s="1"/>
  <c r="D56" i="2"/>
  <c r="D55" i="2" s="1"/>
  <c r="E56" i="2"/>
  <c r="E55" i="2" s="1"/>
  <c r="D65" i="2"/>
  <c r="D64" i="2" s="1"/>
  <c r="E65" i="2"/>
  <c r="E64" i="2" s="1"/>
  <c r="D73" i="2"/>
  <c r="D72" i="2" s="1"/>
  <c r="E73" i="2"/>
  <c r="E72" i="2" s="1"/>
  <c r="D80" i="2"/>
  <c r="D79" i="2" s="1"/>
  <c r="E80" i="2"/>
  <c r="E79" i="2" s="1"/>
  <c r="D88" i="2"/>
  <c r="D87" i="2" s="1"/>
  <c r="E88" i="2"/>
  <c r="E87" i="2" s="1"/>
  <c r="D92" i="2"/>
  <c r="D91" i="2" s="1"/>
  <c r="E92" i="2"/>
  <c r="E91" i="2" s="1"/>
  <c r="D98" i="2"/>
  <c r="D97" i="2" s="1"/>
  <c r="E98" i="2"/>
  <c r="E97" i="2" s="1"/>
  <c r="D106" i="2"/>
  <c r="E106" i="2"/>
  <c r="D110" i="2"/>
  <c r="E110" i="2"/>
  <c r="D166" i="2"/>
  <c r="D165" i="2" s="1"/>
  <c r="E166" i="2"/>
  <c r="E165" i="2" s="1"/>
  <c r="D117" i="2"/>
  <c r="D116" i="2" s="1"/>
  <c r="E117" i="2"/>
  <c r="E116" i="2" s="1"/>
  <c r="D120" i="2"/>
  <c r="D119" i="2" s="1"/>
  <c r="E120" i="2"/>
  <c r="E119" i="2" s="1"/>
  <c r="D127" i="2"/>
  <c r="D126" i="2" s="1"/>
  <c r="E127" i="2"/>
  <c r="E126" i="2" s="1"/>
  <c r="D134" i="2"/>
  <c r="D133" i="2" s="1"/>
  <c r="E134" i="2"/>
  <c r="E133" i="2" s="1"/>
  <c r="D142" i="2"/>
  <c r="D141" i="2" s="1"/>
  <c r="E142" i="2"/>
  <c r="E141" i="2" s="1"/>
  <c r="D150" i="2"/>
  <c r="D149" i="2" s="1"/>
  <c r="E150" i="2"/>
  <c r="E149" i="2" s="1"/>
  <c r="D158" i="2"/>
  <c r="D157" i="2" s="1"/>
  <c r="E158" i="2"/>
  <c r="E157" i="2" s="1"/>
  <c r="E173" i="2"/>
  <c r="D176" i="2"/>
  <c r="D172" i="2" s="1"/>
  <c r="E176" i="2"/>
  <c r="D180" i="2"/>
  <c r="E180" i="2"/>
  <c r="D189" i="2"/>
  <c r="D188" i="2" s="1"/>
  <c r="D183" i="2" s="1"/>
  <c r="D182" i="2" s="1"/>
  <c r="E189" i="2"/>
  <c r="E188" i="2" s="1"/>
  <c r="E183" i="2" s="1"/>
  <c r="E182" i="2" s="1"/>
  <c r="D195" i="2"/>
  <c r="D194" i="2" s="1"/>
  <c r="E195" i="2"/>
  <c r="E194" i="2" s="1"/>
  <c r="D201" i="2"/>
  <c r="D200" i="2" s="1"/>
  <c r="E201" i="2"/>
  <c r="E200" i="2" s="1"/>
  <c r="D207" i="2"/>
  <c r="D206" i="2" s="1"/>
  <c r="E207" i="2"/>
  <c r="E206" i="2" s="1"/>
  <c r="D214" i="2"/>
  <c r="D213" i="2" s="1"/>
  <c r="C55" i="1" s="1"/>
  <c r="E214" i="2"/>
  <c r="E213" i="2" s="1"/>
  <c r="D55" i="1" s="1"/>
  <c r="D220" i="2"/>
  <c r="D219" i="2" s="1"/>
  <c r="E220" i="2"/>
  <c r="E219" i="2" s="1"/>
  <c r="D227" i="2"/>
  <c r="D226" i="2" s="1"/>
  <c r="E227" i="2"/>
  <c r="E226" i="2" s="1"/>
  <c r="D234" i="2"/>
  <c r="D233" i="2" s="1"/>
  <c r="E234" i="2"/>
  <c r="E233" i="2" s="1"/>
  <c r="D242" i="2"/>
  <c r="D241" i="2" s="1"/>
  <c r="C61" i="1" s="1"/>
  <c r="E242" i="2"/>
  <c r="E241" i="2" s="1"/>
  <c r="D61" i="1" s="1"/>
  <c r="D249" i="2"/>
  <c r="D248" i="2" s="1"/>
  <c r="E249" i="2"/>
  <c r="E248" i="2" s="1"/>
  <c r="D257" i="2"/>
  <c r="D256" i="2" s="1"/>
  <c r="E257" i="2"/>
  <c r="E256" i="2" s="1"/>
  <c r="D265" i="2"/>
  <c r="E265" i="2"/>
  <c r="D268" i="2"/>
  <c r="E268" i="2"/>
  <c r="D274" i="2"/>
  <c r="E274" i="2"/>
  <c r="D281" i="2"/>
  <c r="D280" i="2" s="1"/>
  <c r="E281" i="2"/>
  <c r="E280" i="2" s="1"/>
  <c r="D288" i="2"/>
  <c r="D287" i="2" s="1"/>
  <c r="E288" i="2"/>
  <c r="E287" i="2" s="1"/>
  <c r="D295" i="2"/>
  <c r="E295" i="2"/>
  <c r="D299" i="2"/>
  <c r="E299" i="2"/>
  <c r="D306" i="2"/>
  <c r="E306" i="2"/>
  <c r="D310" i="2"/>
  <c r="E310" i="2"/>
  <c r="D317" i="2"/>
  <c r="E317" i="2"/>
  <c r="D320" i="2"/>
  <c r="E320" i="2"/>
  <c r="D325" i="2"/>
  <c r="E325" i="2"/>
  <c r="D327" i="2"/>
  <c r="E328" i="2"/>
  <c r="E327" i="2" s="1"/>
  <c r="D335" i="2"/>
  <c r="E335" i="2"/>
  <c r="D339" i="2"/>
  <c r="E339" i="2"/>
  <c r="D344" i="2"/>
  <c r="E344" i="2"/>
  <c r="D347" i="2"/>
  <c r="D346" i="2" s="1"/>
  <c r="E347" i="2"/>
  <c r="E346" i="2" s="1"/>
  <c r="D355" i="2"/>
  <c r="E355" i="2"/>
  <c r="D357" i="2"/>
  <c r="E357" i="2"/>
  <c r="D363" i="2"/>
  <c r="E363" i="2"/>
  <c r="D366" i="2"/>
  <c r="D365" i="2" s="1"/>
  <c r="E366" i="2"/>
  <c r="E365" i="2" s="1"/>
  <c r="D374" i="2"/>
  <c r="E374" i="2"/>
  <c r="D377" i="2"/>
  <c r="E377" i="2"/>
  <c r="D383" i="2"/>
  <c r="E383" i="2"/>
  <c r="D386" i="2"/>
  <c r="D385" i="2" s="1"/>
  <c r="E386" i="2"/>
  <c r="E385" i="2" s="1"/>
  <c r="D392" i="2"/>
  <c r="D391" i="2" s="1"/>
  <c r="E392" i="2"/>
  <c r="E391" i="2" s="1"/>
  <c r="D398" i="2"/>
  <c r="D397" i="2" s="1"/>
  <c r="E398" i="2"/>
  <c r="E397" i="2" s="1"/>
  <c r="D410" i="2"/>
  <c r="D409" i="2" s="1"/>
  <c r="E410" i="2"/>
  <c r="E409" i="2" s="1"/>
  <c r="D416" i="2"/>
  <c r="E416" i="2"/>
  <c r="D419" i="2"/>
  <c r="E419" i="2"/>
  <c r="D426" i="2"/>
  <c r="D425" i="2" s="1"/>
  <c r="E426" i="2"/>
  <c r="E425" i="2" s="1"/>
  <c r="D442" i="2"/>
  <c r="D441" i="2" s="1"/>
  <c r="E442" i="2"/>
  <c r="E441" i="2" s="1"/>
  <c r="D449" i="2"/>
  <c r="D448" i="2" s="1"/>
  <c r="E449" i="2"/>
  <c r="E448" i="2" s="1"/>
  <c r="D456" i="2"/>
  <c r="D455" i="2" s="1"/>
  <c r="E456" i="2"/>
  <c r="E455" i="2" s="1"/>
  <c r="D462" i="2"/>
  <c r="D461" i="2" s="1"/>
  <c r="E462" i="2"/>
  <c r="E461" i="2" s="1"/>
  <c r="D467" i="2"/>
  <c r="D466" i="2" s="1"/>
  <c r="E467" i="2"/>
  <c r="E466" i="2" s="1"/>
  <c r="D473" i="2"/>
  <c r="D472" i="2" s="1"/>
  <c r="E473" i="2"/>
  <c r="E472" i="2" s="1"/>
  <c r="D476" i="2"/>
  <c r="D475" i="2" s="1"/>
  <c r="E476" i="2"/>
  <c r="E475" i="2" s="1"/>
  <c r="D483" i="2"/>
  <c r="E483" i="2"/>
  <c r="D487" i="2"/>
  <c r="E487" i="2"/>
  <c r="D493" i="2"/>
  <c r="E493" i="2"/>
  <c r="D497" i="2"/>
  <c r="E497" i="2"/>
  <c r="G523" i="2" l="1"/>
  <c r="F32" i="1"/>
  <c r="F60" i="1"/>
  <c r="F58" i="1" s="1"/>
  <c r="G183" i="2"/>
  <c r="G182" i="2" s="1"/>
  <c r="F29" i="1" s="1"/>
  <c r="F31" i="1"/>
  <c r="F35" i="1"/>
  <c r="E37" i="2"/>
  <c r="E11" i="2"/>
  <c r="D32" i="1" s="1"/>
  <c r="E305" i="2"/>
  <c r="E172" i="2"/>
  <c r="D354" i="2"/>
  <c r="C50" i="1" s="1"/>
  <c r="D25" i="2"/>
  <c r="D415" i="2"/>
  <c r="C30" i="1" s="1"/>
  <c r="D482" i="2"/>
  <c r="E415" i="2"/>
  <c r="D30" i="1" s="1"/>
  <c r="E354" i="2"/>
  <c r="D334" i="2"/>
  <c r="C44" i="1" s="1"/>
  <c r="D305" i="2"/>
  <c r="D264" i="2"/>
  <c r="C45" i="1" s="1"/>
  <c r="E482" i="2"/>
  <c r="D86" i="2"/>
  <c r="C60" i="1"/>
  <c r="D492" i="2"/>
  <c r="E334" i="2"/>
  <c r="E316" i="2"/>
  <c r="D43" i="1" s="1"/>
  <c r="D42" i="1" s="1"/>
  <c r="D41" i="1" s="1"/>
  <c r="E86" i="2"/>
  <c r="E25" i="2"/>
  <c r="D373" i="2"/>
  <c r="C54" i="1" s="1"/>
  <c r="C53" i="1" s="1"/>
  <c r="D105" i="2"/>
  <c r="D37" i="2"/>
  <c r="D11" i="2"/>
  <c r="C32" i="1" s="1"/>
  <c r="E492" i="2"/>
  <c r="D316" i="2"/>
  <c r="C43" i="1" s="1"/>
  <c r="I257" i="2"/>
  <c r="F29" i="11"/>
  <c r="E373" i="2"/>
  <c r="D54" i="1" s="1"/>
  <c r="D53" i="1" s="1"/>
  <c r="E264" i="2"/>
  <c r="E105" i="2"/>
  <c r="D34" i="1"/>
  <c r="C34" i="1"/>
  <c r="G29" i="11"/>
  <c r="E294" i="2"/>
  <c r="D294" i="2"/>
  <c r="C35" i="1" s="1"/>
  <c r="D60" i="1"/>
  <c r="E37" i="1"/>
  <c r="F497" i="2"/>
  <c r="F493" i="2"/>
  <c r="F487" i="2"/>
  <c r="F483" i="2"/>
  <c r="F476" i="2"/>
  <c r="F475" i="2" s="1"/>
  <c r="F473" i="2"/>
  <c r="F472" i="2" s="1"/>
  <c r="F467" i="2"/>
  <c r="F466" i="2" s="1"/>
  <c r="F462" i="2"/>
  <c r="F461" i="2" s="1"/>
  <c r="F456" i="2"/>
  <c r="F455" i="2" s="1"/>
  <c r="F449" i="2"/>
  <c r="F448" i="2" s="1"/>
  <c r="F442" i="2"/>
  <c r="F426" i="2"/>
  <c r="F425" i="2" s="1"/>
  <c r="F419" i="2"/>
  <c r="I419" i="2" s="1"/>
  <c r="F416" i="2"/>
  <c r="F410" i="2"/>
  <c r="F409" i="2" s="1"/>
  <c r="F398" i="2"/>
  <c r="F392" i="2"/>
  <c r="F386" i="2"/>
  <c r="F385" i="2" s="1"/>
  <c r="F383" i="2"/>
  <c r="F377" i="2"/>
  <c r="F374" i="2"/>
  <c r="F365" i="2"/>
  <c r="F363" i="2"/>
  <c r="F357" i="2"/>
  <c r="F355" i="2"/>
  <c r="I355" i="2" s="1"/>
  <c r="F346" i="2"/>
  <c r="F344" i="2"/>
  <c r="F339" i="2"/>
  <c r="F335" i="2"/>
  <c r="F327" i="2"/>
  <c r="F325" i="2"/>
  <c r="F320" i="2"/>
  <c r="F317" i="2"/>
  <c r="F310" i="2"/>
  <c r="F306" i="2"/>
  <c r="F299" i="2"/>
  <c r="F295" i="2"/>
  <c r="F288" i="2"/>
  <c r="F287" i="2" s="1"/>
  <c r="F281" i="2"/>
  <c r="F280" i="2" s="1"/>
  <c r="F274" i="2"/>
  <c r="F268" i="2"/>
  <c r="F265" i="2"/>
  <c r="F257" i="2"/>
  <c r="F256" i="2" s="1"/>
  <c r="F249" i="2"/>
  <c r="F242" i="2"/>
  <c r="I242" i="2" s="1"/>
  <c r="F234" i="2"/>
  <c r="F227" i="2"/>
  <c r="F226" i="2" s="1"/>
  <c r="F220" i="2"/>
  <c r="F219" i="2" s="1"/>
  <c r="F214" i="2"/>
  <c r="F213" i="2" s="1"/>
  <c r="E55" i="1" s="1"/>
  <c r="F207" i="2"/>
  <c r="F206" i="2" s="1"/>
  <c r="F201" i="2"/>
  <c r="I201" i="2" s="1"/>
  <c r="F195" i="2"/>
  <c r="I195" i="2" s="1"/>
  <c r="F189" i="2"/>
  <c r="F188" i="2" s="1"/>
  <c r="F180" i="2"/>
  <c r="F176" i="2"/>
  <c r="F173" i="2"/>
  <c r="F158" i="2"/>
  <c r="F150" i="2"/>
  <c r="F142" i="2"/>
  <c r="F134" i="2"/>
  <c r="F133" i="2" s="1"/>
  <c r="F127" i="2"/>
  <c r="F126" i="2" s="1"/>
  <c r="F120" i="2"/>
  <c r="F119" i="2" s="1"/>
  <c r="F117" i="2"/>
  <c r="F116" i="2" s="1"/>
  <c r="F166" i="2"/>
  <c r="F165" i="2" s="1"/>
  <c r="F110" i="2"/>
  <c r="I110" i="2" s="1"/>
  <c r="F106" i="2"/>
  <c r="I106" i="2" s="1"/>
  <c r="F98" i="2"/>
  <c r="F97" i="2" s="1"/>
  <c r="F92" i="2"/>
  <c r="F88" i="2"/>
  <c r="F80" i="2"/>
  <c r="F79" i="2" s="1"/>
  <c r="F73" i="2"/>
  <c r="F72" i="2" s="1"/>
  <c r="F65" i="2"/>
  <c r="F64" i="2" s="1"/>
  <c r="F56" i="2"/>
  <c r="F48" i="2"/>
  <c r="F47" i="2" s="1"/>
  <c r="F41" i="2"/>
  <c r="I41" i="2" s="1"/>
  <c r="F38" i="2"/>
  <c r="I38" i="2" s="1"/>
  <c r="F31" i="2"/>
  <c r="I31" i="2" s="1"/>
  <c r="F26" i="2"/>
  <c r="F16" i="2"/>
  <c r="F12" i="2"/>
  <c r="J320" i="2"/>
  <c r="I28" i="11" l="1"/>
  <c r="I27" i="11" s="1"/>
  <c r="F28" i="1"/>
  <c r="D31" i="1"/>
  <c r="F57" i="1"/>
  <c r="D59" i="1"/>
  <c r="D58" i="1" s="1"/>
  <c r="C59" i="1"/>
  <c r="C57" i="1" s="1"/>
  <c r="F25" i="2"/>
  <c r="F241" i="2"/>
  <c r="E61" i="1" s="1"/>
  <c r="C31" i="1"/>
  <c r="C28" i="1" s="1"/>
  <c r="C42" i="1"/>
  <c r="C41" i="1" s="1"/>
  <c r="E523" i="2"/>
  <c r="G28" i="11" s="1"/>
  <c r="G27" i="11" s="1"/>
  <c r="F305" i="2"/>
  <c r="F11" i="2"/>
  <c r="F316" i="2"/>
  <c r="E43" i="1" s="1"/>
  <c r="E42" i="1" s="1"/>
  <c r="E41" i="1" s="1"/>
  <c r="F334" i="2"/>
  <c r="D35" i="1"/>
  <c r="D523" i="2"/>
  <c r="F28" i="11" s="1"/>
  <c r="F27" i="11" s="1"/>
  <c r="F55" i="2"/>
  <c r="I56" i="2"/>
  <c r="F87" i="2"/>
  <c r="I88" i="2"/>
  <c r="F248" i="2"/>
  <c r="I249" i="2"/>
  <c r="F397" i="2"/>
  <c r="I398" i="2"/>
  <c r="F91" i="2"/>
  <c r="I92" i="2"/>
  <c r="F141" i="2"/>
  <c r="I142" i="2"/>
  <c r="F194" i="2"/>
  <c r="F233" i="2"/>
  <c r="I234" i="2"/>
  <c r="F294" i="2"/>
  <c r="F492" i="2"/>
  <c r="F149" i="2"/>
  <c r="I150" i="2"/>
  <c r="F441" i="2"/>
  <c r="I442" i="2"/>
  <c r="F157" i="2"/>
  <c r="I158" i="2"/>
  <c r="F200" i="2"/>
  <c r="F354" i="2"/>
  <c r="F391" i="2"/>
  <c r="I392" i="2"/>
  <c r="F415" i="2"/>
  <c r="E30" i="1" s="1"/>
  <c r="F482" i="2"/>
  <c r="F264" i="2"/>
  <c r="F373" i="2"/>
  <c r="E54" i="1" s="1"/>
  <c r="E53" i="1" s="1"/>
  <c r="F172" i="2"/>
  <c r="E60" i="1"/>
  <c r="F105" i="2"/>
  <c r="F37" i="2"/>
  <c r="I172" i="2"/>
  <c r="I409" i="2"/>
  <c r="I334" i="2"/>
  <c r="J344" i="2"/>
  <c r="D28" i="1" l="1"/>
  <c r="F26" i="1"/>
  <c r="F66" i="1" s="1"/>
  <c r="F69" i="1" s="1"/>
  <c r="D57" i="1"/>
  <c r="C58" i="1"/>
  <c r="E32" i="1"/>
  <c r="C26" i="1"/>
  <c r="C66" i="1" s="1"/>
  <c r="C69" i="1" s="1"/>
  <c r="F86" i="2"/>
  <c r="H29" i="11"/>
  <c r="E35" i="1"/>
  <c r="E34" i="1"/>
  <c r="E31" i="1"/>
  <c r="F523" i="2" l="1"/>
  <c r="H28" i="11" s="1"/>
  <c r="H27" i="11" s="1"/>
  <c r="E59" i="1"/>
  <c r="E57" i="1" s="1"/>
  <c r="D26" i="1"/>
  <c r="D66" i="1" s="1"/>
  <c r="D69" i="1" s="1"/>
  <c r="I25" i="11"/>
  <c r="I24" i="11" s="1"/>
  <c r="I30" i="11" s="1"/>
  <c r="I32" i="11" s="1"/>
  <c r="F25" i="11"/>
  <c r="F24" i="11" s="1"/>
  <c r="F30" i="11" s="1"/>
  <c r="F32" i="11" s="1"/>
  <c r="E28" i="1"/>
  <c r="J327" i="2"/>
  <c r="I327" i="2"/>
  <c r="I492" i="2"/>
  <c r="I482" i="2"/>
  <c r="I256" i="2"/>
  <c r="J256" i="2" s="1"/>
  <c r="J257" i="2"/>
  <c r="E58" i="1" l="1"/>
  <c r="E26" i="1"/>
  <c r="E66" i="1" s="1"/>
  <c r="E69" i="1" s="1"/>
  <c r="G25" i="11"/>
  <c r="G24" i="11" s="1"/>
  <c r="G30" i="11" s="1"/>
  <c r="G32" i="11" s="1"/>
  <c r="J416" i="2"/>
  <c r="J325" i="2"/>
  <c r="J310" i="2"/>
  <c r="H25" i="11" l="1"/>
  <c r="H24" i="11" s="1"/>
  <c r="H30" i="11" s="1"/>
  <c r="H32" i="11" s="1"/>
  <c r="I166" i="2"/>
  <c r="J442" i="2"/>
  <c r="J441" i="2" s="1"/>
  <c r="I441" i="2"/>
  <c r="J419" i="2"/>
  <c r="J415" i="2" s="1"/>
  <c r="I415" i="2"/>
  <c r="I365" i="2" l="1"/>
  <c r="J365" i="2"/>
  <c r="I305" i="2"/>
  <c r="J305" i="2" s="1"/>
  <c r="J306" i="2"/>
  <c r="I391" i="2"/>
  <c r="J392" i="2"/>
  <c r="J391" i="2" s="1"/>
  <c r="J176" i="2"/>
  <c r="J172" i="2"/>
  <c r="J80" i="2"/>
  <c r="I79" i="2"/>
  <c r="J79" i="2" s="1"/>
  <c r="J398" i="2"/>
  <c r="J397" i="2" s="1"/>
  <c r="I397" i="2"/>
  <c r="I105" i="2"/>
  <c r="J105" i="2" s="1"/>
  <c r="J106" i="2"/>
  <c r="J476" i="2" l="1"/>
  <c r="I475" i="2"/>
  <c r="J475" i="2" s="1"/>
  <c r="J473" i="2"/>
  <c r="I472" i="2"/>
  <c r="J472" i="2" s="1"/>
  <c r="I373" i="2"/>
  <c r="J383" i="2"/>
  <c r="J363" i="2"/>
  <c r="J120" i="2"/>
  <c r="I119" i="2"/>
  <c r="J119" i="2" s="1"/>
  <c r="J117" i="2"/>
  <c r="I116" i="2"/>
  <c r="J116" i="2" s="1"/>
  <c r="J92" i="2"/>
  <c r="I91" i="2"/>
  <c r="J91" i="2" s="1"/>
  <c r="J373" i="2" l="1"/>
  <c r="H53" i="1"/>
  <c r="J374" i="2"/>
  <c r="I87" i="2" l="1"/>
  <c r="I86" i="2" s="1"/>
  <c r="I149" i="2" l="1"/>
  <c r="J150" i="2"/>
  <c r="J426" i="2"/>
  <c r="I425" i="2"/>
  <c r="J425" i="2" s="1"/>
  <c r="J201" i="2"/>
  <c r="I200" i="2"/>
  <c r="J200" i="2" s="1"/>
  <c r="I294" i="2"/>
  <c r="I194" i="2"/>
  <c r="J194" i="2" s="1"/>
  <c r="J195" i="2"/>
  <c r="J149" i="2" l="1"/>
  <c r="J166" i="2"/>
  <c r="I165" i="2"/>
  <c r="J165" i="2" s="1"/>
  <c r="I354" i="2" l="1"/>
  <c r="I141" i="2"/>
  <c r="I233" i="2"/>
  <c r="I157" i="2"/>
  <c r="I248" i="2"/>
  <c r="I53" i="1" l="1"/>
  <c r="J357" i="2"/>
  <c r="J355" i="2"/>
  <c r="J377" i="2" l="1"/>
  <c r="J354" i="2"/>
  <c r="J339" i="2" l="1"/>
  <c r="I126" i="2" l="1"/>
  <c r="I455" i="2" l="1"/>
  <c r="I280" i="2"/>
  <c r="I241" i="2"/>
  <c r="K29" i="11" l="1"/>
  <c r="I37" i="2"/>
  <c r="I55" i="2"/>
  <c r="J55" i="2" s="1"/>
  <c r="I316" i="2"/>
  <c r="I11" i="2"/>
  <c r="I25" i="2"/>
  <c r="I133" i="2"/>
  <c r="J299" i="2"/>
  <c r="J16" i="2"/>
  <c r="J455" i="2"/>
  <c r="L29" i="11" s="1"/>
  <c r="J265" i="2"/>
  <c r="J241" i="2"/>
  <c r="J157" i="2"/>
  <c r="J141" i="2"/>
  <c r="J126" i="2"/>
  <c r="J110" i="2"/>
  <c r="H57" i="1" l="1"/>
  <c r="H28" i="1"/>
  <c r="J334" i="2"/>
  <c r="J88" i="2"/>
  <c r="J294" i="2"/>
  <c r="J248" i="2"/>
  <c r="J274" i="2"/>
  <c r="I264" i="2"/>
  <c r="H41" i="1" s="1"/>
  <c r="J133" i="2"/>
  <c r="J12" i="2"/>
  <c r="J56" i="2"/>
  <c r="J456" i="2"/>
  <c r="J295" i="2"/>
  <c r="J134" i="2"/>
  <c r="J142" i="2"/>
  <c r="J158" i="2"/>
  <c r="J234" i="2"/>
  <c r="J242" i="2"/>
  <c r="J249" i="2"/>
  <c r="I37" i="1"/>
  <c r="J127" i="2"/>
  <c r="J38" i="2"/>
  <c r="J37" i="2"/>
  <c r="J41" i="2"/>
  <c r="J233" i="2"/>
  <c r="J31" i="2"/>
  <c r="J26" i="2"/>
  <c r="H26" i="1" l="1"/>
  <c r="H66" i="1" s="1"/>
  <c r="H69" i="1" s="1"/>
  <c r="I523" i="2"/>
  <c r="J87" i="2"/>
  <c r="J86" i="2" s="1"/>
  <c r="I57" i="1"/>
  <c r="J264" i="2"/>
  <c r="J268" i="2"/>
  <c r="J335" i="2"/>
  <c r="K28" i="11" l="1"/>
  <c r="J316" i="2"/>
  <c r="I41" i="1" s="1"/>
  <c r="J11" i="2"/>
  <c r="K27" i="11" l="1"/>
  <c r="J25" i="2"/>
  <c r="J523" i="2" s="1"/>
  <c r="L28" i="11" l="1"/>
  <c r="L27" i="11" s="1"/>
  <c r="I26" i="1"/>
  <c r="L25" i="11" l="1"/>
  <c r="L24" i="11" s="1"/>
  <c r="L30" i="11" s="1"/>
  <c r="L32" i="11" s="1"/>
  <c r="I66" i="1"/>
  <c r="I69" i="1" s="1"/>
  <c r="K25" i="11"/>
  <c r="K24" i="11" l="1"/>
  <c r="K30" i="11" s="1"/>
  <c r="K32" i="11" s="1"/>
</calcChain>
</file>

<file path=xl/comments1.xml><?xml version="1.0" encoding="utf-8"?>
<comments xmlns="http://schemas.openxmlformats.org/spreadsheetml/2006/main">
  <authors>
    <author>*</author>
  </authors>
  <commentList>
    <comment ref="D12" authorId="0" shapeId="0">
      <text>
        <r>
          <rPr>
            <b/>
            <sz val="8"/>
            <color indexed="81"/>
            <rFont val="Tahoma"/>
            <family val="2"/>
            <charset val="238"/>
          </rPr>
          <t>Indeks uvećanja 105,6 Min. Fin.</t>
        </r>
      </text>
    </comment>
    <comment ref="E12" authorId="0" shapeId="0">
      <text>
        <r>
          <rPr>
            <b/>
            <sz val="8"/>
            <color indexed="81"/>
            <rFont val="Tahoma"/>
            <family val="2"/>
            <charset val="238"/>
          </rPr>
          <t>Indeks uvećanja 105,6 Min. Fin.</t>
        </r>
      </text>
    </comment>
    <comment ref="F12" authorId="0" shapeId="0">
      <text>
        <r>
          <rPr>
            <b/>
            <sz val="8"/>
            <color indexed="81"/>
            <rFont val="Tahoma"/>
            <family val="2"/>
            <charset val="238"/>
          </rPr>
          <t>Indeks uvećanja 105,6 Min. Fin.</t>
        </r>
      </text>
    </comment>
    <comment ref="G12" authorId="0" shapeId="0">
      <text>
        <r>
          <rPr>
            <b/>
            <sz val="8"/>
            <color indexed="81"/>
            <rFont val="Tahoma"/>
            <family val="2"/>
            <charset val="238"/>
          </rPr>
          <t>Indeks uvećanja 105,6 Min. Fin.</t>
        </r>
      </text>
    </comment>
    <comment ref="H12" authorId="0" shapeId="0">
      <text>
        <r>
          <rPr>
            <b/>
            <sz val="8"/>
            <color indexed="81"/>
            <rFont val="Tahoma"/>
            <family val="2"/>
            <charset val="238"/>
          </rPr>
          <t>Indeks uvećanja 105,6 Min. Fin.</t>
        </r>
      </text>
    </comment>
    <comment ref="D15" authorId="0" shapeId="0">
      <text>
        <r>
          <rPr>
            <b/>
            <sz val="8"/>
            <color indexed="81"/>
            <rFont val="Tahoma"/>
            <family val="2"/>
            <charset val="238"/>
          </rPr>
          <t>17,2% na 311</t>
        </r>
      </text>
    </comment>
    <comment ref="E15" authorId="0" shapeId="0">
      <text>
        <r>
          <rPr>
            <b/>
            <sz val="8"/>
            <color indexed="81"/>
            <rFont val="Tahoma"/>
            <family val="2"/>
            <charset val="238"/>
          </rPr>
          <t>17,2% na 311</t>
        </r>
      </text>
    </comment>
    <comment ref="F15" authorId="0" shapeId="0">
      <text>
        <r>
          <rPr>
            <b/>
            <sz val="8"/>
            <color indexed="81"/>
            <rFont val="Tahoma"/>
            <family val="2"/>
            <charset val="238"/>
          </rPr>
          <t>17,2% na 311</t>
        </r>
      </text>
    </comment>
    <comment ref="G15" authorId="0" shapeId="0">
      <text>
        <r>
          <rPr>
            <b/>
            <sz val="8"/>
            <color indexed="81"/>
            <rFont val="Tahoma"/>
            <family val="2"/>
            <charset val="238"/>
          </rPr>
          <t>17,2% na 311</t>
        </r>
      </text>
    </comment>
    <comment ref="H15" authorId="0" shapeId="0">
      <text>
        <r>
          <rPr>
            <b/>
            <sz val="8"/>
            <color indexed="81"/>
            <rFont val="Tahoma"/>
            <family val="2"/>
            <charset val="238"/>
          </rPr>
          <t>17,2% na 311</t>
        </r>
      </text>
    </comment>
  </commentList>
</comments>
</file>

<file path=xl/sharedStrings.xml><?xml version="1.0" encoding="utf-8"?>
<sst xmlns="http://schemas.openxmlformats.org/spreadsheetml/2006/main" count="661" uniqueCount="243">
  <si>
    <t>PRIHODI I PRIMICI ISKAZANI PO VRSTAMA</t>
  </si>
  <si>
    <t>RAČUN</t>
  </si>
  <si>
    <t>VRSTA PRIHODA</t>
  </si>
  <si>
    <t>PRIHODI POSLOVANJA</t>
  </si>
  <si>
    <t>PRIHODI OD IMOVINE</t>
  </si>
  <si>
    <t>Prihodi od financijske imovine</t>
  </si>
  <si>
    <t>Prihodi od nefinancijske imovine</t>
  </si>
  <si>
    <t>PRIHODI IZ PRORAČUNA</t>
  </si>
  <si>
    <t>PRIHODI OD PRODAJE NEFINANCISKE IMOVINE</t>
  </si>
  <si>
    <t>PRIHODI OD PRODAJE DUGOTRAJNE IMOVINE</t>
  </si>
  <si>
    <t>S V E U K U P N O</t>
  </si>
  <si>
    <t>O P I S</t>
  </si>
  <si>
    <t>PROGRAM: JAVNE POTREBE U ŠKOLSTVU</t>
  </si>
  <si>
    <t>AKTIVNOST: Troškovi zaposlenika</t>
  </si>
  <si>
    <t>RASHODI POSLOVANJA</t>
  </si>
  <si>
    <t>RASHODI ZA ZAPOSLENE</t>
  </si>
  <si>
    <t>PLAĆE</t>
  </si>
  <si>
    <t>DOPRINOSI NA PLAĆE</t>
  </si>
  <si>
    <t>MATERIJALNI RASHODI</t>
  </si>
  <si>
    <t>NAKNADE TROŠKOVA ZAPOSLENIMA</t>
  </si>
  <si>
    <t>RASHODI ZA MATERIJAL I ENERGIJU</t>
  </si>
  <si>
    <t>RASHODI ZA USLUGE</t>
  </si>
  <si>
    <t>RASHODI ZA NABAVU NEFINANCIJSKE IMOVINE</t>
  </si>
  <si>
    <t>SVEUKUPNO</t>
  </si>
  <si>
    <t>Prihodi od školske kuhinje</t>
  </si>
  <si>
    <t>Prihodi od produženog boravka</t>
  </si>
  <si>
    <t>Prihodi od kotizacija za Novigradsko proljeće</t>
  </si>
  <si>
    <t>Prihodi od djece za izlete</t>
  </si>
  <si>
    <t>Prihodi od djece za osiguranje</t>
  </si>
  <si>
    <t>Prihodi od glazbene škole</t>
  </si>
  <si>
    <t>DAROVI, NAGRADE, BOŽIĆNICE, REGRES….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</si>
  <si>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</si>
  <si>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</si>
  <si>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</si>
  <si>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</si>
  <si>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</si>
  <si>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</si>
  <si>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</si>
  <si>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</si>
  <si>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</si>
  <si>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</si>
  <si>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</si>
  <si>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</si>
  <si>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AKTIVNOST: Novigradsko proljeće</t>
  </si>
  <si>
    <t>Prihodi po posebnim propisima</t>
  </si>
  <si>
    <t>KVALITETNA NASTAVA</t>
  </si>
  <si>
    <t>PRODUŽENI BORAVAK</t>
  </si>
  <si>
    <t>NOVIGRADSKO PROLJEĆE</t>
  </si>
  <si>
    <t>KNJIGE U KNJIŽNICAMA</t>
  </si>
  <si>
    <t>RASHODI I IZDACI ZA TROGODIŠNJE RAZDOBLJE</t>
  </si>
  <si>
    <t>P. iz proračuna za fin. redovne djelatnosti - IŽ</t>
  </si>
  <si>
    <t>P. iz proračuna za fin. Novigr. prolj. - IŽ</t>
  </si>
  <si>
    <t>PRIHODI PO POSEBNIM PROPISIMA</t>
  </si>
  <si>
    <t>P. OD PRODAJE NEFINANCIJSKE IMOVINE</t>
  </si>
  <si>
    <t>RASHODI ZA NABAVU PROIZV. DUGOTRAJNE IMOVINE</t>
  </si>
  <si>
    <t>671 dio</t>
  </si>
  <si>
    <t>P. iz proračuna za fin. redovne djelatnosti</t>
  </si>
  <si>
    <t>PRIHODI UKUPNO</t>
  </si>
  <si>
    <t>PRIHODI OD NEFINANCIJSKE IMOVINE</t>
  </si>
  <si>
    <t>RASHODI UKUPNO</t>
  </si>
  <si>
    <t>RASHODI ZA NEFINANCIJSKU IMOVINU</t>
  </si>
  <si>
    <t>RAZLIKA - VIŠAK / MANJAK</t>
  </si>
  <si>
    <t>VIŠAK / 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</si>
  <si>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</si>
  <si>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</si>
  <si>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</si>
  <si>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</si>
  <si>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Projekcija plana</t>
  </si>
  <si>
    <t>POZICIJA</t>
  </si>
  <si>
    <t>A210102</t>
  </si>
  <si>
    <t>Izvori financiranja: Prihodi od županijskog proračuna</t>
  </si>
  <si>
    <t>PROGRAM: REDOVNA DJELATNOST</t>
  </si>
  <si>
    <t>A210101</t>
  </si>
  <si>
    <t>AKTIVNOST: Materijalni rashodi OŠ po kriterijima</t>
  </si>
  <si>
    <t>OSTALI NESPOMENUTI RASHODI POSLOVANJA</t>
  </si>
  <si>
    <t>FINANCIJSKI RASHODI</t>
  </si>
  <si>
    <t>OSTALI FINANCIJSKI RASHODI</t>
  </si>
  <si>
    <t>AKTIVNOST: Materijalni rashodi OŠ po stvarnom trošku</t>
  </si>
  <si>
    <t>NAKN. GRAĐ., KUĆANSTVIMA NA TEM. OSIG. I DR. NAK.</t>
  </si>
  <si>
    <t>OSTALE NAKN. GRAĐANIMA I KUĆAN. IZ PRORAČUNA</t>
  </si>
  <si>
    <t>A210201</t>
  </si>
  <si>
    <t>PROGRAM: REDOVNA DJELATNOST - IZNAD STANDARDA</t>
  </si>
  <si>
    <t>AKTIVNOST: Materijalni rashodi OŠ po stvarnom trošku iznad standarda</t>
  </si>
  <si>
    <t>OST. NESPOM. RASHODI POSLOVANJA</t>
  </si>
  <si>
    <t>A230107</t>
  </si>
  <si>
    <t>PLAĆE (BRUTO)</t>
  </si>
  <si>
    <t>PROGRAMI OBRAZOVANJA IZNAD STANDARDA</t>
  </si>
  <si>
    <t>A230110</t>
  </si>
  <si>
    <t>A230119</t>
  </si>
  <si>
    <t>NAGRADE ZA UČENIKE</t>
  </si>
  <si>
    <t>A230122</t>
  </si>
  <si>
    <t>PSIHOLOG</t>
  </si>
  <si>
    <t>A230124</t>
  </si>
  <si>
    <t>Izvori financiranja: Prihodi od sufinanciranja učenika</t>
  </si>
  <si>
    <t>A230106</t>
  </si>
  <si>
    <t>A230115</t>
  </si>
  <si>
    <t>O P Ć I   D I O</t>
  </si>
  <si>
    <t>OSTALI RASHODI ZA  ZAPOSLENE</t>
  </si>
  <si>
    <t>Prihodi od djece zakazalište</t>
  </si>
  <si>
    <t>A230102</t>
  </si>
  <si>
    <t>P. iz proračuna za fin. inv. održ. i kap. ulaganja - IŽ</t>
  </si>
  <si>
    <t>ŠKOLSKI PREVENTIVNI PROGRAMI</t>
  </si>
  <si>
    <t>A230134</t>
  </si>
  <si>
    <t>PROJEKCIJA</t>
  </si>
  <si>
    <t>652 dio</t>
  </si>
  <si>
    <t>POMOĆI IZ INOZ. I OD SUBJ. UNUTAR OPĆEG PRORAČUNA</t>
  </si>
  <si>
    <t>Izvori financiranja: Prihodi od gradskog proračuna (Grad Novigrad)</t>
  </si>
  <si>
    <t>Izvori financiranja: Projekt "Školovanje bez diskriminacije - ulog u tolerantno društvo" - EU fondovi</t>
  </si>
  <si>
    <t>AKTIVNOST: Pomoćnici u nastavi</t>
  </si>
  <si>
    <t>A230104</t>
  </si>
  <si>
    <t>VIŠAK IZ PRETHODNIH GODINA</t>
  </si>
  <si>
    <t>636 dio</t>
  </si>
  <si>
    <t>P. prorač. korisnicima iz prorač. koji im nije nadležan - Grad</t>
  </si>
  <si>
    <t>AKTIVNOST: Županijska natjecanja</t>
  </si>
  <si>
    <t>A230199</t>
  </si>
  <si>
    <t>AKTIVNOST: Zavičajna nastava</t>
  </si>
  <si>
    <t>POSTROJENJA I OPREMA</t>
  </si>
  <si>
    <t>P. prorač. korisnicima iz prorač. koji im nije nadležan - FZO</t>
  </si>
  <si>
    <t>PLAĆE ZA REDOVAN RAD</t>
  </si>
  <si>
    <t>A210103</t>
  </si>
  <si>
    <t>AKTIVNOST: Materijalni rashodi OŠ po stvarnom trošku - drugi izvori</t>
  </si>
  <si>
    <t>Ostali prihodi</t>
  </si>
  <si>
    <t>Prihodi od prodaje proizv. i roba te pruženih usluga</t>
  </si>
  <si>
    <t>Prih. od prodaje proizv. i roba te pruž.usluga i donacija</t>
  </si>
  <si>
    <t>Donacije od pravnih i fiz. osoba izvan općeg proračuna</t>
  </si>
  <si>
    <t>K240504</t>
  </si>
  <si>
    <t>AKTIVNOST: Opremanje dječjih igrališta</t>
  </si>
  <si>
    <t>Izvori financiranja: Donacije za osnovne škole</t>
  </si>
  <si>
    <t>PROGRAM: OPREMANJE U OSNOVNIM ŠKOLAMA</t>
  </si>
  <si>
    <t>A230184</t>
  </si>
  <si>
    <t>NAKNADE TROŠKOVA OSOBAMA IZVAN RADNOG ODNOSA</t>
  </si>
  <si>
    <t>AKTIVNOST: Projekt "Školska shema"</t>
  </si>
  <si>
    <t>K240501</t>
  </si>
  <si>
    <t>Izvori financiranja: Vlastiti prihodi osnovnih škola</t>
  </si>
  <si>
    <t>AKTIVNOST: Školska kuhinja</t>
  </si>
  <si>
    <t>AKTIVNOST: Produženi boravak</t>
  </si>
  <si>
    <t>AKTIVNOST: Ostali programi i projekti</t>
  </si>
  <si>
    <t>A230103</t>
  </si>
  <si>
    <t>Predsjednica školskog odbora:</t>
  </si>
  <si>
    <t>K240502</t>
  </si>
  <si>
    <t>Izvori financiranja: Agencija za odgoj i obrazovanje</t>
  </si>
  <si>
    <t>AKTIVNOST: Županijsko stručno vijeće ravnatelja</t>
  </si>
  <si>
    <t>A230162</t>
  </si>
  <si>
    <t>A240102</t>
  </si>
  <si>
    <t>AKTIVNOST: Investicijsko održavanje OŠ - iznad standarda</t>
  </si>
  <si>
    <t>AKTIVNOST: Školski namještaj i oprema</t>
  </si>
  <si>
    <t>PROGRAM: INVESTICIJSKO ODRŽAVANJE OŠ</t>
  </si>
  <si>
    <t>A240101</t>
  </si>
  <si>
    <t>AKTIVNOST: Investicijsko održavanje OŠ - minimalni standard</t>
  </si>
  <si>
    <t>AKTIVNOST: Opremanje knjižnica</t>
  </si>
  <si>
    <t>Prihodi od djece za izlete i kazalište</t>
  </si>
  <si>
    <t>A230127</t>
  </si>
  <si>
    <t>MEĐUNARODNA RAZMJENA</t>
  </si>
  <si>
    <t>NAKNADE TROŠK. OSOBAMA IZVAN RADNOG ODNOSA</t>
  </si>
  <si>
    <t>UKUPNO RASHODI</t>
  </si>
  <si>
    <t>OPREMANJE U OSNOVNIM ŠKOLAMA</t>
  </si>
  <si>
    <t>Izvor financiranja: Grad Novigrad za prorač. korisnike</t>
  </si>
  <si>
    <t>Izvor financiranja: MZO za prorač. korisnike</t>
  </si>
  <si>
    <t>P. od ostalih subjekata unutar općeg proračuna</t>
  </si>
  <si>
    <t>Izvori financiranja: Ostale institucije za osnovne škole</t>
  </si>
  <si>
    <t>Osnovna škola – Scuola elementare RIVARELA</t>
  </si>
  <si>
    <t>Emonijska  4, 52466 Novigrad – Cittanova</t>
  </si>
  <si>
    <t>Email: ured@os-rivarela-novigrad.skole.hr</t>
  </si>
  <si>
    <t>Tel: +385(0) 52 757 005 / Fax: +385(0) 52 757 218</t>
  </si>
  <si>
    <t>OIB: 27267656235    MB: 03036413</t>
  </si>
  <si>
    <t>IBAN: HR95 2380 0061 1200 0284 3</t>
  </si>
  <si>
    <t>P O S E B N I   D I O</t>
  </si>
  <si>
    <t xml:space="preserve">                                                                                  IBAN: HR95 2380 0061 1200 0284 3</t>
  </si>
  <si>
    <t xml:space="preserve">                                                                                  Tel: +385(0) 52 757 005 / Fax: +385(0) 52 757 218</t>
  </si>
  <si>
    <t xml:space="preserve">                                                                                  OIB: 27267656235    MB: 03036413</t>
  </si>
  <si>
    <t xml:space="preserve">                                                                                  Email: ured@os-rivarela-novigrad.skole.hr</t>
  </si>
  <si>
    <t xml:space="preserve">                                                                                  Emonijska  4, 52466 Novigrad – Cittanova</t>
  </si>
  <si>
    <t xml:space="preserve">                                                                                  Osnovna škola – Scuola elementare RIVARELA</t>
  </si>
  <si>
    <t>P. prorač. korisnicima iz prorač. koji im nije nadležan - MZO</t>
  </si>
  <si>
    <t>Izvori financiranja: Prihodi od Ministarstva znanosti i obrazovanja</t>
  </si>
  <si>
    <t>Tekuće pomoći temeljem prijenosa EU sredstava</t>
  </si>
  <si>
    <t>Izvori financiranja: Agencija za mobilnost i programe EU za proračunske korisnike</t>
  </si>
  <si>
    <t>Izvori financiranja: Istarska županija</t>
  </si>
  <si>
    <t>Izvor financiranja: Ministarsvo poljoprivrede za proračunske korisnike</t>
  </si>
  <si>
    <t>P. prorač. korisnicima iz prorač. koji im nije nadležan</t>
  </si>
  <si>
    <t>Izvori financiranja: MZO za proračunske korisnike</t>
  </si>
  <si>
    <t>A230116</t>
  </si>
  <si>
    <t>ŠKOLSKI LIST, ČASOPISI I KNJIGE</t>
  </si>
  <si>
    <t>Izvori financiranja: Decentralizirana sredstva za kapitalno za OŠ</t>
  </si>
  <si>
    <t>NEPROIZVEDENA DUGOTRAJNA IMOVINA</t>
  </si>
  <si>
    <t>NEMATERIJALNA IMOVINA</t>
  </si>
  <si>
    <t>AKTIVNOST: Medni dani</t>
  </si>
  <si>
    <t>A230148</t>
  </si>
  <si>
    <t>AKTIVNOST: Financiranje učenika s posebnim potrebama</t>
  </si>
  <si>
    <t>NAKNADE GRAĐANIMA I KUĆANSTVIMA</t>
  </si>
  <si>
    <t>Izvori financiranja: Grad Novigrad za proračunske korisnike</t>
  </si>
  <si>
    <t>A230204</t>
  </si>
  <si>
    <t>AKTIVNOST: Provedba kurikuluma</t>
  </si>
  <si>
    <t>RASPOLOŽIV VIŠAK</t>
  </si>
  <si>
    <t>A230163</t>
  </si>
  <si>
    <t>AKTIVNOST: Izleti i terenska nastava</t>
  </si>
  <si>
    <t>PLAN 2021</t>
  </si>
  <si>
    <t>A230168</t>
  </si>
  <si>
    <t>EU PROJEKTI - MEĐUNARODNA RAZMJENA</t>
  </si>
  <si>
    <t>A230135</t>
  </si>
  <si>
    <t>AKTIVNOST: Školsko sportsko natjecanje</t>
  </si>
  <si>
    <t>A230203</t>
  </si>
  <si>
    <t>Plan 2021.g.</t>
  </si>
  <si>
    <t>2023.g.</t>
  </si>
  <si>
    <t>PLANA 2023</t>
  </si>
  <si>
    <t>1. izmjene</t>
  </si>
  <si>
    <t>AKTIVNOST: Pomoćnici u nastavi - MOZAIK 3</t>
  </si>
  <si>
    <t>KAPITALNA ULAGANJA U OSNOVNE ŠKOLE</t>
  </si>
  <si>
    <t>Decentralizirana sred. za kapitalno za osn. škole</t>
  </si>
  <si>
    <t>A240301</t>
  </si>
  <si>
    <t>AKTIVNOST: Projektna dokumentacija osnovnih škola</t>
  </si>
  <si>
    <t>RASH. ZA DOD. ULAGANJA NA NEFIN. IMOVINI</t>
  </si>
  <si>
    <t>DOD. ULAGANJA NA GRAĐEVINSKIM OBJEKTIMA</t>
  </si>
  <si>
    <t>A230164</t>
  </si>
  <si>
    <t>AKTIVNOST: Obilježavanje godišnjica škole</t>
  </si>
  <si>
    <t>Izvori financiranja: Nenamjenski prihodi i primici</t>
  </si>
  <si>
    <t>AKTIVNOST: Pomoćnici u nastavi - MOZAIK 4</t>
  </si>
  <si>
    <t>T910801</t>
  </si>
  <si>
    <t>Izvori financiranja: Strukturni fondovi EU</t>
  </si>
  <si>
    <t>FINANCIJSKI PLAN ZA 2022. GODINU</t>
  </si>
  <si>
    <t>PLAN 2022</t>
  </si>
  <si>
    <t>Plan 2022.g.</t>
  </si>
  <si>
    <t>PLANA 2024</t>
  </si>
  <si>
    <t>2024.g.</t>
  </si>
  <si>
    <t>I PROJEKCIJA PLANA ZA 2023. I 2024. GODINU</t>
  </si>
  <si>
    <t>Dolores Fabris</t>
  </si>
  <si>
    <t>Pomoći od međunar. org. te institucija i tjela EU</t>
  </si>
  <si>
    <t>A230138</t>
  </si>
  <si>
    <t>SMOTRE, RADIONICE I MANIFESTACIJE</t>
  </si>
  <si>
    <t>A230202</t>
  </si>
  <si>
    <t>AKTIVNOST: Građanski odgoj</t>
  </si>
  <si>
    <t>KLASA: 400-02/22-01/01</t>
  </si>
  <si>
    <t>Novigrad, 23. lipnja 2022.</t>
  </si>
  <si>
    <t>2. izmene i dopune</t>
  </si>
  <si>
    <t>Novigrad, 21. prosinca 2022.</t>
  </si>
  <si>
    <t>2. izmjene i dopune</t>
  </si>
  <si>
    <t>2. izmjene</t>
  </si>
  <si>
    <t>KNJIGE</t>
  </si>
  <si>
    <t>T921101</t>
  </si>
  <si>
    <t>AKTIVNOST: Pomoćnici u nastavi - MOZAIK 5</t>
  </si>
  <si>
    <t>Izvori financiranja: Decentralizirana sredstva za kapitalno za osnovne škole</t>
  </si>
  <si>
    <t>URBROJ: 2105-4-14-22-4</t>
  </si>
  <si>
    <t>URBROJ: 2105-4-14-22-5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</si>
</sst>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K_n_-;\-* #,##0.00\ _K_n_-;_-* &quot;-&quot;??\ _K_n_-;_-@_-"/>
  </numFmts>
  <fonts count="42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6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8"/>
      <name val="Arial"/>
      <family val="2"/>
      <charset val="238"/>
    </font>
    <font>
      <b/>
      <sz val="8"/>
      <color indexed="81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0"/>
      <color rgb="FFFF0000"/>
      <name val="Arial"/>
      <family val="2"/>
      <charset val="238"/>
    </font>
    <font>
      <sz val="11"/>
      <color rgb="FFFF0000"/>
      <name val="Arial"/>
      <family val="2"/>
      <charset val="238"/>
    </font>
    <font>
      <sz val="11"/>
      <color theme="9" tint="-0.249977111117893"/>
      <name val="Arial"/>
      <family val="2"/>
      <charset val="238"/>
    </font>
    <font>
      <sz val="11"/>
      <color theme="6" tint="-0.249977111117893"/>
      <name val="Arial"/>
      <family val="2"/>
      <charset val="238"/>
    </font>
    <font>
      <sz val="11"/>
      <color rgb="FF00B050"/>
      <name val="Arial"/>
      <family val="2"/>
      <charset val="238"/>
    </font>
    <font>
      <sz val="10"/>
      <name val="Arial"/>
      <family val="2"/>
      <charset val="238"/>
    </font>
    <font>
      <sz val="10"/>
      <color rgb="FF595959"/>
      <name val="Calibri"/>
      <family val="2"/>
      <charset val="238"/>
    </font>
    <font>
      <sz val="10"/>
      <color rgb="FF595959"/>
      <name val="Arial"/>
      <family val="2"/>
      <charset val="238"/>
    </font>
    <font>
      <sz val="11"/>
      <color rgb="FF595959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sz val="11"/>
      <color rgb="FFC00000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6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6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1" borderId="2" applyNumberFormat="0" applyAlignment="0" applyProtection="0"/>
    <xf numFmtId="0" fontId="13" fillId="22" borderId="3" applyNumberFormat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2" applyNumberFormat="0" applyAlignment="0" applyProtection="0"/>
    <xf numFmtId="0" fontId="20" fillId="0" borderId="8" applyNumberFormat="0" applyFill="0" applyAlignment="0" applyProtection="0"/>
    <xf numFmtId="0" fontId="21" fillId="23" borderId="0" applyNumberFormat="0" applyBorder="0" applyAlignment="0" applyProtection="0"/>
    <xf numFmtId="0" fontId="1" fillId="20" borderId="1" applyNumberFormat="0" applyFont="0" applyAlignment="0" applyProtection="0"/>
    <xf numFmtId="0" fontId="22" fillId="21" borderId="7" applyNumberFormat="0" applyAlignment="0" applyProtection="0"/>
    <xf numFmtId="9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31" fillId="0" borderId="0"/>
    <xf numFmtId="0" fontId="1" fillId="0" borderId="0"/>
  </cellStyleXfs>
  <cellXfs count="132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horizontal="left"/>
    </xf>
    <xf numFmtId="4" fontId="5" fillId="0" borderId="0" xfId="0" applyNumberFormat="1" applyFont="1"/>
    <xf numFmtId="0" fontId="4" fillId="0" borderId="0" xfId="0" applyFont="1" applyAlignment="1">
      <alignment horizontal="left"/>
    </xf>
    <xf numFmtId="4" fontId="4" fillId="0" borderId="0" xfId="0" applyNumberFormat="1" applyFont="1"/>
    <xf numFmtId="0" fontId="5" fillId="0" borderId="10" xfId="0" applyFont="1" applyBorder="1" applyAlignment="1">
      <alignment horizontal="left"/>
    </xf>
    <xf numFmtId="0" fontId="5" fillId="0" borderId="10" xfId="0" applyFont="1" applyBorder="1"/>
    <xf numFmtId="0" fontId="5" fillId="0" borderId="0" xfId="0" applyFont="1" applyBorder="1"/>
    <xf numFmtId="0" fontId="5" fillId="0" borderId="11" xfId="0" applyFont="1" applyBorder="1"/>
    <xf numFmtId="4" fontId="5" fillId="0" borderId="10" xfId="0" applyNumberFormat="1" applyFont="1" applyFill="1" applyBorder="1"/>
    <xf numFmtId="0" fontId="8" fillId="0" borderId="0" xfId="0" applyFont="1"/>
    <xf numFmtId="43" fontId="0" fillId="0" borderId="0" xfId="43" applyFont="1"/>
    <xf numFmtId="43" fontId="8" fillId="0" borderId="0" xfId="43" applyFont="1"/>
    <xf numFmtId="43" fontId="0" fillId="0" borderId="0" xfId="0" applyNumberFormat="1"/>
    <xf numFmtId="0" fontId="5" fillId="0" borderId="0" xfId="0" applyFont="1" applyBorder="1" applyAlignment="1">
      <alignment horizontal="left"/>
    </xf>
    <xf numFmtId="0" fontId="4" fillId="24" borderId="10" xfId="0" applyFont="1" applyFill="1" applyBorder="1" applyAlignment="1">
      <alignment horizontal="left"/>
    </xf>
    <xf numFmtId="0" fontId="4" fillId="24" borderId="10" xfId="0" applyFont="1" applyFill="1" applyBorder="1"/>
    <xf numFmtId="4" fontId="4" fillId="24" borderId="10" xfId="0" applyNumberFormat="1" applyFont="1" applyFill="1" applyBorder="1"/>
    <xf numFmtId="0" fontId="4" fillId="0" borderId="14" xfId="0" applyFont="1" applyBorder="1"/>
    <xf numFmtId="4" fontId="4" fillId="0" borderId="15" xfId="0" applyNumberFormat="1" applyFont="1" applyBorder="1"/>
    <xf numFmtId="0" fontId="2" fillId="0" borderId="0" xfId="0" applyFont="1" applyAlignment="1">
      <alignment horizontal="center"/>
    </xf>
    <xf numFmtId="43" fontId="8" fillId="0" borderId="0" xfId="0" applyNumberFormat="1" applyFont="1"/>
    <xf numFmtId="4" fontId="5" fillId="0" borderId="0" xfId="0" applyNumberFormat="1" applyFont="1" applyFill="1" applyBorder="1"/>
    <xf numFmtId="0" fontId="27" fillId="0" borderId="0" xfId="0" applyFont="1"/>
    <xf numFmtId="0" fontId="27" fillId="0" borderId="11" xfId="0" applyFont="1" applyBorder="1"/>
    <xf numFmtId="10" fontId="5" fillId="0" borderId="0" xfId="39" applyNumberFormat="1" applyFont="1"/>
    <xf numFmtId="10" fontId="5" fillId="0" borderId="0" xfId="39" applyNumberFormat="1" applyFont="1" applyFill="1" applyBorder="1"/>
    <xf numFmtId="10" fontId="5" fillId="0" borderId="0" xfId="39" applyNumberFormat="1" applyFont="1" applyFill="1"/>
    <xf numFmtId="0" fontId="26" fillId="0" borderId="0" xfId="0" applyFont="1"/>
    <xf numFmtId="4" fontId="4" fillId="0" borderId="0" xfId="0" applyNumberFormat="1" applyFont="1" applyBorder="1" applyAlignment="1">
      <alignment horizontal="center" vertical="center" wrapText="1"/>
    </xf>
    <xf numFmtId="4" fontId="29" fillId="0" borderId="0" xfId="0" applyNumberFormat="1" applyFont="1" applyFill="1" applyBorder="1"/>
    <xf numFmtId="4" fontId="30" fillId="0" borderId="0" xfId="0" applyNumberFormat="1" applyFont="1" applyFill="1" applyBorder="1"/>
    <xf numFmtId="4" fontId="4" fillId="24" borderId="12" xfId="0" applyNumberFormat="1" applyFont="1" applyFill="1" applyBorder="1"/>
    <xf numFmtId="4" fontId="4" fillId="24" borderId="16" xfId="0" applyNumberFormat="1" applyFont="1" applyFill="1" applyBorder="1"/>
    <xf numFmtId="0" fontId="4" fillId="0" borderId="0" xfId="0" applyFont="1" applyAlignment="1">
      <alignment horizontal="center"/>
    </xf>
    <xf numFmtId="4" fontId="28" fillId="0" borderId="0" xfId="0" applyNumberFormat="1" applyFont="1" applyFill="1" applyBorder="1"/>
    <xf numFmtId="4" fontId="4" fillId="0" borderId="0" xfId="0" applyNumberFormat="1" applyFont="1" applyFill="1" applyBorder="1"/>
    <xf numFmtId="4" fontId="5" fillId="0" borderId="10" xfId="0" applyNumberFormat="1" applyFont="1" applyBorder="1"/>
    <xf numFmtId="10" fontId="4" fillId="0" borderId="0" xfId="39" applyNumberFormat="1" applyFont="1" applyAlignment="1">
      <alignment horizontal="center"/>
    </xf>
    <xf numFmtId="4" fontId="5" fillId="0" borderId="13" xfId="0" applyNumberFormat="1" applyFont="1" applyFill="1" applyBorder="1"/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10" xfId="0" applyFont="1" applyFill="1" applyBorder="1" applyAlignment="1">
      <alignment horizontal="left"/>
    </xf>
    <xf numFmtId="0" fontId="5" fillId="0" borderId="10" xfId="0" applyFont="1" applyFill="1" applyBorder="1"/>
    <xf numFmtId="0" fontId="3" fillId="0" borderId="0" xfId="0" applyFont="1" applyAlignment="1">
      <alignment horizontal="center"/>
    </xf>
    <xf numFmtId="0" fontId="5" fillId="0" borderId="0" xfId="0" applyFont="1" applyFill="1"/>
    <xf numFmtId="0" fontId="3" fillId="0" borderId="0" xfId="0" applyFont="1" applyAlignment="1">
      <alignment horizontal="center"/>
    </xf>
    <xf numFmtId="0" fontId="32" fillId="0" borderId="0" xfId="0" applyFont="1"/>
    <xf numFmtId="0" fontId="0" fillId="0" borderId="0" xfId="0" applyAlignment="1"/>
    <xf numFmtId="0" fontId="1" fillId="0" borderId="0" xfId="0" applyFont="1"/>
    <xf numFmtId="0" fontId="3" fillId="0" borderId="0" xfId="0" applyFont="1" applyAlignment="1"/>
    <xf numFmtId="0" fontId="33" fillId="0" borderId="0" xfId="0" applyFont="1"/>
    <xf numFmtId="0" fontId="34" fillId="0" borderId="0" xfId="0" applyFont="1"/>
    <xf numFmtId="4" fontId="36" fillId="0" borderId="0" xfId="0" applyNumberFormat="1" applyFont="1"/>
    <xf numFmtId="0" fontId="37" fillId="0" borderId="0" xfId="0" applyFont="1" applyAlignment="1">
      <alignment horizontal="center"/>
    </xf>
    <xf numFmtId="4" fontId="36" fillId="0" borderId="0" xfId="0" applyNumberFormat="1" applyFont="1" applyBorder="1" applyAlignment="1">
      <alignment horizontal="center" vertical="center" wrapText="1"/>
    </xf>
    <xf numFmtId="0" fontId="35" fillId="0" borderId="0" xfId="0" applyFont="1"/>
    <xf numFmtId="4" fontId="35" fillId="0" borderId="0" xfId="0" applyNumberFormat="1" applyFont="1"/>
    <xf numFmtId="0" fontId="36" fillId="0" borderId="0" xfId="0" applyFont="1"/>
    <xf numFmtId="0" fontId="35" fillId="25" borderId="0" xfId="0" applyFont="1" applyFill="1"/>
    <xf numFmtId="0" fontId="35" fillId="0" borderId="0" xfId="0" applyFont="1" applyAlignment="1">
      <alignment horizontal="center"/>
    </xf>
    <xf numFmtId="0" fontId="36" fillId="0" borderId="0" xfId="0" applyFont="1" applyAlignment="1">
      <alignment horizontal="center" vertical="center"/>
    </xf>
    <xf numFmtId="0" fontId="35" fillId="0" borderId="0" xfId="0" quotePrefix="1" applyFont="1" applyAlignment="1">
      <alignment horizontal="left"/>
    </xf>
    <xf numFmtId="0" fontId="36" fillId="24" borderId="10" xfId="0" applyFont="1" applyFill="1" applyBorder="1" applyAlignment="1">
      <alignment horizontal="left"/>
    </xf>
    <xf numFmtId="0" fontId="36" fillId="24" borderId="10" xfId="0" applyFont="1" applyFill="1" applyBorder="1"/>
    <xf numFmtId="0" fontId="36" fillId="0" borderId="10" xfId="0" applyFont="1" applyBorder="1" applyAlignment="1">
      <alignment horizontal="left"/>
    </xf>
    <xf numFmtId="0" fontId="36" fillId="0" borderId="10" xfId="0" applyFont="1" applyBorder="1"/>
    <xf numFmtId="0" fontId="35" fillId="0" borderId="10" xfId="0" applyFont="1" applyBorder="1" applyAlignment="1">
      <alignment horizontal="left"/>
    </xf>
    <xf numFmtId="0" fontId="35" fillId="0" borderId="10" xfId="0" applyFont="1" applyBorder="1"/>
    <xf numFmtId="0" fontId="35" fillId="0" borderId="0" xfId="0" applyFont="1" applyAlignment="1">
      <alignment horizontal="left"/>
    </xf>
    <xf numFmtId="0" fontId="36" fillId="0" borderId="18" xfId="0" applyFont="1" applyFill="1" applyBorder="1" applyAlignment="1">
      <alignment horizontal="left"/>
    </xf>
    <xf numFmtId="0" fontId="35" fillId="0" borderId="18" xfId="0" applyFont="1" applyFill="1" applyBorder="1"/>
    <xf numFmtId="0" fontId="35" fillId="0" borderId="0" xfId="0" applyFont="1" applyBorder="1" applyAlignment="1">
      <alignment horizontal="left"/>
    </xf>
    <xf numFmtId="0" fontId="35" fillId="0" borderId="0" xfId="0" applyFont="1" applyBorder="1"/>
    <xf numFmtId="0" fontId="35" fillId="0" borderId="17" xfId="0" applyFont="1" applyBorder="1" applyAlignment="1">
      <alignment horizontal="left"/>
    </xf>
    <xf numFmtId="0" fontId="35" fillId="0" borderId="17" xfId="0" applyFont="1" applyBorder="1"/>
    <xf numFmtId="0" fontId="36" fillId="0" borderId="0" xfId="0" applyFont="1" applyBorder="1" applyAlignment="1">
      <alignment horizontal="left"/>
    </xf>
    <xf numFmtId="0" fontId="36" fillId="26" borderId="10" xfId="0" applyFont="1" applyFill="1" applyBorder="1" applyAlignment="1">
      <alignment horizontal="left"/>
    </xf>
    <xf numFmtId="0" fontId="36" fillId="26" borderId="10" xfId="0" applyFont="1" applyFill="1" applyBorder="1"/>
    <xf numFmtId="0" fontId="36" fillId="0" borderId="0" xfId="0" applyFont="1" applyFill="1" applyBorder="1" applyAlignment="1">
      <alignment horizontal="left"/>
    </xf>
    <xf numFmtId="0" fontId="36" fillId="0" borderId="0" xfId="0" applyFont="1" applyFill="1" applyBorder="1"/>
    <xf numFmtId="0" fontId="35" fillId="0" borderId="10" xfId="0" applyFont="1" applyFill="1" applyBorder="1" applyAlignment="1">
      <alignment horizontal="left"/>
    </xf>
    <xf numFmtId="0" fontId="35" fillId="0" borderId="10" xfId="0" applyFont="1" applyFill="1" applyBorder="1"/>
    <xf numFmtId="0" fontId="36" fillId="0" borderId="10" xfId="0" applyFont="1" applyFill="1" applyBorder="1" applyAlignment="1">
      <alignment horizontal="left"/>
    </xf>
    <xf numFmtId="0" fontId="36" fillId="0" borderId="10" xfId="0" applyFont="1" applyFill="1" applyBorder="1"/>
    <xf numFmtId="0" fontId="35" fillId="0" borderId="0" xfId="0" applyFont="1" applyFill="1" applyBorder="1" applyAlignment="1">
      <alignment horizontal="left"/>
    </xf>
    <xf numFmtId="0" fontId="35" fillId="0" borderId="0" xfId="0" applyFont="1" applyFill="1" applyBorder="1"/>
    <xf numFmtId="4" fontId="35" fillId="25" borderId="0" xfId="0" applyNumberFormat="1" applyFont="1" applyFill="1"/>
    <xf numFmtId="0" fontId="36" fillId="0" borderId="14" xfId="0" applyFont="1" applyBorder="1"/>
    <xf numFmtId="4" fontId="4" fillId="0" borderId="10" xfId="0" applyNumberFormat="1" applyFont="1" applyFill="1" applyBorder="1"/>
    <xf numFmtId="4" fontId="5" fillId="0" borderId="0" xfId="0" applyNumberFormat="1" applyFont="1" applyBorder="1"/>
    <xf numFmtId="4" fontId="4" fillId="0" borderId="10" xfId="0" applyNumberFormat="1" applyFont="1" applyBorder="1"/>
    <xf numFmtId="4" fontId="5" fillId="0" borderId="17" xfId="0" applyNumberFormat="1" applyFont="1" applyBorder="1"/>
    <xf numFmtId="4" fontId="4" fillId="0" borderId="0" xfId="0" applyNumberFormat="1" applyFont="1" applyBorder="1"/>
    <xf numFmtId="4" fontId="4" fillId="26" borderId="10" xfId="0" applyNumberFormat="1" applyFont="1" applyFill="1" applyBorder="1"/>
    <xf numFmtId="0" fontId="5" fillId="25" borderId="0" xfId="0" applyFont="1" applyFill="1"/>
    <xf numFmtId="0" fontId="3" fillId="0" borderId="0" xfId="0" applyFont="1" applyAlignment="1">
      <alignment horizontal="center"/>
    </xf>
    <xf numFmtId="0" fontId="38" fillId="0" borderId="0" xfId="0" applyFont="1"/>
    <xf numFmtId="0" fontId="3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" fontId="27" fillId="0" borderId="10" xfId="0" applyNumberFormat="1" applyFont="1" applyBorder="1"/>
    <xf numFmtId="4" fontId="27" fillId="0" borderId="10" xfId="0" applyNumberFormat="1" applyFont="1" applyFill="1" applyBorder="1"/>
    <xf numFmtId="4" fontId="39" fillId="24" borderId="10" xfId="0" applyNumberFormat="1" applyFont="1" applyFill="1" applyBorder="1"/>
    <xf numFmtId="4" fontId="39" fillId="0" borderId="10" xfId="0" applyNumberFormat="1" applyFont="1" applyFill="1" applyBorder="1"/>
    <xf numFmtId="4" fontId="39" fillId="0" borderId="0" xfId="0" applyNumberFormat="1" applyFont="1" applyFill="1" applyBorder="1"/>
    <xf numFmtId="0" fontId="5" fillId="0" borderId="0" xfId="0" applyFont="1" applyFill="1" applyBorder="1"/>
    <xf numFmtId="0" fontId="3" fillId="0" borderId="0" xfId="0" applyFont="1" applyAlignment="1">
      <alignment horizontal="center"/>
    </xf>
    <xf numFmtId="4" fontId="27" fillId="0" borderId="0" xfId="0" applyNumberFormat="1" applyFont="1" applyFill="1" applyBorder="1"/>
    <xf numFmtId="0" fontId="40" fillId="0" borderId="0" xfId="0" applyFont="1" applyAlignment="1">
      <alignment horizontal="center"/>
    </xf>
    <xf numFmtId="4" fontId="5" fillId="0" borderId="11" xfId="0" applyNumberFormat="1" applyFont="1" applyFill="1" applyBorder="1"/>
    <xf numFmtId="4" fontId="5" fillId="0" borderId="11" xfId="0" applyNumberFormat="1" applyFont="1" applyBorder="1"/>
    <xf numFmtId="4" fontId="5" fillId="0" borderId="19" xfId="0" applyNumberFormat="1" applyFont="1" applyFill="1" applyBorder="1"/>
    <xf numFmtId="4" fontId="5" fillId="0" borderId="19" xfId="0" applyNumberFormat="1" applyFont="1" applyBorder="1"/>
    <xf numFmtId="43" fontId="1" fillId="0" borderId="0" xfId="43" applyFont="1"/>
    <xf numFmtId="0" fontId="41" fillId="0" borderId="0" xfId="0" applyFont="1"/>
    <xf numFmtId="43" fontId="2" fillId="0" borderId="0" xfId="0" applyNumberFormat="1" applyFont="1"/>
    <xf numFmtId="43" fontId="2" fillId="0" borderId="0" xfId="43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" fontId="27" fillId="0" borderId="11" xfId="0" applyNumberFormat="1" applyFont="1" applyFill="1" applyBorder="1"/>
    <xf numFmtId="4" fontId="27" fillId="0" borderId="0" xfId="0" applyNumberFormat="1" applyFont="1"/>
    <xf numFmtId="4" fontId="39" fillId="0" borderId="0" xfId="0" applyNumberFormat="1" applyFont="1"/>
    <xf numFmtId="0" fontId="3" fillId="0" borderId="0" xfId="0" applyFont="1" applyAlignment="1">
      <alignment horizontal="center"/>
    </xf>
    <xf numFmtId="4" fontId="27" fillId="0" borderId="0" xfId="0" applyNumberFormat="1" applyFont="1" applyBorder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7" fillId="0" borderId="0" xfId="0" applyFont="1" applyAlignment="1">
      <alignment horizontal="center"/>
    </xf>
  </cellXfs>
  <cellStyles count="46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rmalno" xfId="0" builtinId="0"/>
    <cellStyle name="Note" xfId="37"/>
    <cellStyle name="Obično 2" xfId="44"/>
    <cellStyle name="Obično 3" xfId="45"/>
    <cellStyle name="Output" xfId="38"/>
    <cellStyle name="Postotak" xfId="39" builtinId="5"/>
    <cellStyle name="Title" xfId="40"/>
    <cellStyle name="Total" xfId="41"/>
    <cellStyle name="Warning Text" xfId="42"/>
    <cellStyle name="Zarez" xfId="4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85725</xdr:rowOff>
    </xdr:from>
    <xdr:to>
      <xdr:col>2</xdr:col>
      <xdr:colOff>316865</xdr:colOff>
      <xdr:row>5</xdr:row>
      <xdr:rowOff>104775</xdr:rowOff>
    </xdr:to>
    <xdr:pic>
      <xdr:nvPicPr>
        <xdr:cNvPr id="2" name="Slika 1" descr="C:\Users\Korisnik\Desktop\os_Rivarela_logo_a.png"/>
        <xdr:cNvPicPr/>
      </xdr:nvPicPr>
      <xdr:blipFill>
        <a:blip xmlns:r="http://schemas.openxmlformats.org/officeDocument/2006/relationships" r:embed="rId1" cstate="print"/>
        <a:srcRect b="19528"/>
        <a:stretch>
          <a:fillRect/>
        </a:stretch>
      </xdr:blipFill>
      <xdr:spPr bwMode="auto">
        <a:xfrm>
          <a:off x="238125" y="85725"/>
          <a:ext cx="926465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371475</xdr:colOff>
      <xdr:row>0</xdr:row>
      <xdr:rowOff>19050</xdr:rowOff>
    </xdr:from>
    <xdr:to>
      <xdr:col>1</xdr:col>
      <xdr:colOff>1200150</xdr:colOff>
      <xdr:row>6</xdr:row>
      <xdr:rowOff>85725</xdr:rowOff>
    </xdr:to>
    <xdr:pic>
      <xdr:nvPicPr>
        <xdr:cNvPr id="2" name="Slika 1" descr="C:\Users\Korisnik\Desktop\os_Rivarela_logo_a.png"/>
        <xdr:cNvPicPr/>
      </xdr:nvPicPr>
      <xdr:blipFill>
        <a:blip xmlns:r="http://schemas.openxmlformats.org/officeDocument/2006/relationships" r:embed="rId1" cstate="print"/>
        <a:srcRect b="19528"/>
        <a:stretch>
          <a:fillRect/>
        </a:stretch>
      </xdr:blipFill>
      <xdr:spPr bwMode="auto">
        <a:xfrm>
          <a:off x="371475" y="19050"/>
          <a:ext cx="1400175" cy="1381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4"/>
  <sheetViews>
    <sheetView tabSelected="1" workbookViewId="0">
      <selection activeCell="A9" sqref="A9:A10"/>
    </sheetView>
  </sheetViews>
  <sheetFormatPr defaultRowHeight="12.75" x14ac:dyDescent="0.2"/>
  <cols>
    <col min="1" max="1" width="3.5703125" customWidth="1"/>
    <col min="6" max="9" width="17.7109375" hidden="1" customWidth="1"/>
    <col min="10" max="12" width="17.7109375" customWidth="1"/>
  </cols>
  <sheetData>
    <row r="1" spans="1:12" ht="15.75" customHeight="1" x14ac:dyDescent="0.2">
      <c r="E1" s="56" t="s">
        <v>160</v>
      </c>
    </row>
    <row r="2" spans="1:12" ht="15.75" customHeight="1" x14ac:dyDescent="0.2">
      <c r="E2" s="56" t="s">
        <v>161</v>
      </c>
    </row>
    <row r="3" spans="1:12" ht="15.75" customHeight="1" x14ac:dyDescent="0.2">
      <c r="E3" s="56" t="s">
        <v>162</v>
      </c>
    </row>
    <row r="4" spans="1:12" ht="15.75" customHeight="1" x14ac:dyDescent="0.2">
      <c r="E4" s="56" t="s">
        <v>163</v>
      </c>
    </row>
    <row r="5" spans="1:12" ht="15.75" customHeight="1" x14ac:dyDescent="0.2">
      <c r="E5" s="56" t="s">
        <v>164</v>
      </c>
    </row>
    <row r="6" spans="1:12" ht="15.75" customHeight="1" x14ac:dyDescent="0.2">
      <c r="E6" s="56" t="s">
        <v>165</v>
      </c>
    </row>
    <row r="7" spans="1:12" x14ac:dyDescent="0.2">
      <c r="E7" s="52"/>
    </row>
    <row r="9" spans="1:12" x14ac:dyDescent="0.2">
      <c r="A9" s="54" t="s">
        <v>231</v>
      </c>
    </row>
    <row r="10" spans="1:12" x14ac:dyDescent="0.2">
      <c r="A10" s="54" t="s">
        <v>241</v>
      </c>
    </row>
    <row r="11" spans="1:12" x14ac:dyDescent="0.2">
      <c r="A11" s="54" t="s">
        <v>234</v>
      </c>
      <c r="B11" s="54"/>
    </row>
    <row r="14" spans="1:12" ht="20.25" x14ac:dyDescent="0.3">
      <c r="A14" s="129" t="s">
        <v>219</v>
      </c>
      <c r="B14" s="129"/>
      <c r="C14" s="129"/>
      <c r="D14" s="129"/>
      <c r="E14" s="129"/>
      <c r="F14" s="129"/>
      <c r="G14" s="129"/>
      <c r="H14" s="129"/>
      <c r="I14" s="129"/>
      <c r="J14" s="129"/>
      <c r="K14" s="129"/>
      <c r="L14" s="129"/>
    </row>
    <row r="15" spans="1:12" ht="20.25" x14ac:dyDescent="0.3">
      <c r="A15" s="129" t="s">
        <v>224</v>
      </c>
      <c r="B15" s="129"/>
      <c r="C15" s="129"/>
      <c r="D15" s="129"/>
      <c r="E15" s="129"/>
      <c r="F15" s="129"/>
      <c r="G15" s="129"/>
      <c r="H15" s="129"/>
      <c r="I15" s="129"/>
      <c r="J15" s="129"/>
      <c r="K15" s="129"/>
      <c r="L15" s="129"/>
    </row>
    <row r="16" spans="1:12" ht="20.25" x14ac:dyDescent="0.3">
      <c r="A16" s="129" t="s">
        <v>233</v>
      </c>
      <c r="B16" s="129"/>
      <c r="C16" s="129"/>
      <c r="D16" s="129"/>
      <c r="E16" s="129"/>
      <c r="F16" s="129"/>
      <c r="G16" s="129"/>
      <c r="H16" s="129"/>
      <c r="I16" s="129"/>
      <c r="J16" s="129"/>
      <c r="K16" s="129"/>
      <c r="L16" s="129"/>
    </row>
    <row r="17" spans="1:19" s="15" customFormat="1" x14ac:dyDescent="0.2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</row>
    <row r="18" spans="1:19" ht="20.25" customHeight="1" x14ac:dyDescent="0.3">
      <c r="A18" s="129" t="s">
        <v>96</v>
      </c>
      <c r="B18" s="129"/>
      <c r="C18" s="129"/>
      <c r="D18" s="129"/>
      <c r="E18" s="129"/>
      <c r="F18" s="129"/>
      <c r="G18" s="129"/>
      <c r="H18" s="129"/>
      <c r="I18" s="129"/>
      <c r="J18" s="129"/>
      <c r="K18" s="129"/>
      <c r="L18" s="129"/>
    </row>
    <row r="21" spans="1:19" x14ac:dyDescent="0.2">
      <c r="F21" s="45" t="s">
        <v>202</v>
      </c>
      <c r="G21" s="45" t="s">
        <v>202</v>
      </c>
      <c r="H21" s="25" t="s">
        <v>221</v>
      </c>
      <c r="I21" s="25" t="s">
        <v>221</v>
      </c>
      <c r="J21" s="25" t="s">
        <v>221</v>
      </c>
      <c r="K21" s="130" t="s">
        <v>67</v>
      </c>
      <c r="L21" s="130"/>
    </row>
    <row r="22" spans="1:19" x14ac:dyDescent="0.2">
      <c r="F22" s="45"/>
      <c r="G22" s="45" t="s">
        <v>205</v>
      </c>
      <c r="H22" s="25"/>
      <c r="I22" s="25" t="s">
        <v>205</v>
      </c>
      <c r="J22" s="25" t="s">
        <v>236</v>
      </c>
      <c r="K22" s="45" t="s">
        <v>203</v>
      </c>
      <c r="L22" s="45" t="s">
        <v>223</v>
      </c>
    </row>
    <row r="23" spans="1:19" ht="8.25" customHeight="1" x14ac:dyDescent="0.2">
      <c r="F23" s="33"/>
      <c r="G23" s="33"/>
      <c r="H23" s="119"/>
      <c r="I23" s="119"/>
      <c r="J23" s="119"/>
    </row>
    <row r="24" spans="1:19" x14ac:dyDescent="0.2">
      <c r="A24" t="s">
        <v>31</v>
      </c>
      <c r="B24" t="s">
        <v>57</v>
      </c>
      <c r="F24" s="26" t="e">
        <f t="shared" ref="F24:L24" si="0">SUM(F25:F26)</f>
        <v>#REF!</v>
      </c>
      <c r="G24" s="26" t="e">
        <f t="shared" ref="G24:H24" si="1">SUM(G25:G26)</f>
        <v>#REF!</v>
      </c>
      <c r="H24" s="120">
        <f t="shared" si="1"/>
        <v>8964696.5300000012</v>
      </c>
      <c r="I24" s="120">
        <f t="shared" ref="I24:J24" si="2">SUM(I25:I26)</f>
        <v>9691720.0099999998</v>
      </c>
      <c r="J24" s="120">
        <f t="shared" si="2"/>
        <v>9944423.1600000001</v>
      </c>
      <c r="K24" s="18">
        <f t="shared" si="0"/>
        <v>9148659.6699999999</v>
      </c>
      <c r="L24" s="18">
        <f t="shared" si="0"/>
        <v>9148659.6699999999</v>
      </c>
    </row>
    <row r="25" spans="1:19" x14ac:dyDescent="0.2">
      <c r="A25" t="s">
        <v>32</v>
      </c>
      <c r="B25" t="s">
        <v>3</v>
      </c>
      <c r="F25" s="17" t="e">
        <f>PRIHODI!C26</f>
        <v>#REF!</v>
      </c>
      <c r="G25" s="17" t="e">
        <f>PRIHODI!D26</f>
        <v>#REF!</v>
      </c>
      <c r="H25" s="121">
        <f>PRIHODI!E26</f>
        <v>8964696.5300000012</v>
      </c>
      <c r="I25" s="121">
        <f>PRIHODI!F26</f>
        <v>9691720.0099999998</v>
      </c>
      <c r="J25" s="121">
        <f>PRIHODI!G26</f>
        <v>9944423.1600000001</v>
      </c>
      <c r="K25" s="17">
        <f>PRIHODI!H26</f>
        <v>9148659.6699999999</v>
      </c>
      <c r="L25" s="17">
        <f>PRIHODI!I26</f>
        <v>9148659.6699999999</v>
      </c>
    </row>
    <row r="26" spans="1:19" x14ac:dyDescent="0.2">
      <c r="A26" t="s">
        <v>33</v>
      </c>
      <c r="B26" t="s">
        <v>58</v>
      </c>
      <c r="F26" s="17">
        <v>0</v>
      </c>
      <c r="G26" s="17">
        <v>0</v>
      </c>
      <c r="H26" s="121">
        <v>0</v>
      </c>
      <c r="I26" s="121">
        <v>0</v>
      </c>
      <c r="J26" s="121">
        <v>0</v>
      </c>
      <c r="K26" s="16">
        <v>0</v>
      </c>
      <c r="L26" s="16">
        <v>0</v>
      </c>
    </row>
    <row r="27" spans="1:19" x14ac:dyDescent="0.2">
      <c r="A27" t="s">
        <v>34</v>
      </c>
      <c r="B27" t="s">
        <v>59</v>
      </c>
      <c r="F27" s="26" t="e">
        <f t="shared" ref="F27:L27" si="3">SUM(F28:F29)</f>
        <v>#REF!</v>
      </c>
      <c r="G27" s="26" t="e">
        <f t="shared" ref="G27:H27" si="4">SUM(G28:G29)</f>
        <v>#REF!</v>
      </c>
      <c r="H27" s="120">
        <f t="shared" si="4"/>
        <v>9308696.5299999993</v>
      </c>
      <c r="I27" s="120">
        <f t="shared" ref="I27:J27" si="5">SUM(I28:I29)</f>
        <v>10059720.010000002</v>
      </c>
      <c r="J27" s="120">
        <f t="shared" si="5"/>
        <v>10324763.159999998</v>
      </c>
      <c r="K27" s="18">
        <f t="shared" si="3"/>
        <v>9148659.6699999999</v>
      </c>
      <c r="L27" s="18">
        <f t="shared" si="3"/>
        <v>9148659.6699999999</v>
      </c>
    </row>
    <row r="28" spans="1:19" x14ac:dyDescent="0.2">
      <c r="A28" t="s">
        <v>35</v>
      </c>
      <c r="B28" t="s">
        <v>14</v>
      </c>
      <c r="F28" s="17" t="e">
        <f>RASHODI!D523-OPĆI!F29</f>
        <v>#REF!</v>
      </c>
      <c r="G28" s="17" t="e">
        <f>RASHODI!E523-RASHODI!E280-RASHODI!E455-RASHODI!E91-RASHODI!E119-RASHODI!E194-RASHODI!E327-RASHODI!E346-RASHODI!E365</f>
        <v>#REF!</v>
      </c>
      <c r="H28" s="121">
        <f>RASHODI!F523-RASHODI!F280-RASHODI!F455-RASHODI!F91-RASHODI!F119-RASHODI!F194-RASHODI!F327-RASHODI!F346-RASHODI!F365</f>
        <v>8890196.5299999993</v>
      </c>
      <c r="I28" s="121">
        <f>RASHODI!G523-RASHODI!G280-RASHODI!G455-RASHODI!G91-RASHODI!G119-RASHODI!G194-RASHODI!G327-RASHODI!G346-RASHODI!G365</f>
        <v>9656720.0100000016</v>
      </c>
      <c r="J28" s="121">
        <f>RASHODI!H523-RASHODI!H280-RASHODI!H455-RASHODI!H91-RASHODI!H119-RASHODI!H194-RASHODI!H327-RASHODI!H346-RASHODI!H365</f>
        <v>9988763.1599999983</v>
      </c>
      <c r="K28" s="17">
        <f>RASHODI!I523-RASHODI!I280-RASHODI!I455-RASHODI!I91-RASHODI!I119-RASHODI!I194-RASHODI!I327-RASHODI!I346-RASHODI!I365</f>
        <v>8948659.6699999999</v>
      </c>
      <c r="L28" s="17">
        <f>RASHODI!J523-RASHODI!J280-RASHODI!J455-RASHODI!J91-RASHODI!J119-RASHODI!J194-RASHODI!J327-RASHODI!J346-RASHODI!J365</f>
        <v>8948659.6699999999</v>
      </c>
    </row>
    <row r="29" spans="1:19" x14ac:dyDescent="0.2">
      <c r="A29" t="s">
        <v>36</v>
      </c>
      <c r="B29" t="s">
        <v>60</v>
      </c>
      <c r="F29" s="17">
        <f>RASHODI!D280+RASHODI!D365+RASHODI!D455+RASHODI!D206+RASHODI!D213+RASHODI!D200+RASHODI!D219+RASHODI!D226</f>
        <v>32600</v>
      </c>
      <c r="G29" s="118">
        <f>RASHODI!E280+RASHODI!E455+RASHODI!E91+RASHODI!E119+RASHODI!E194+RASHODI!E327+RASHODI!E346+RASHODI!E365</f>
        <v>151500</v>
      </c>
      <c r="H29" s="121">
        <f>RASHODI!F280+RASHODI!F455+RASHODI!F91+RASHODI!F119+RASHODI!F194+RASHODI!F327+RASHODI!F346+RASHODI!F365</f>
        <v>418500</v>
      </c>
      <c r="I29" s="121">
        <f>RASHODI!G280+RASHODI!G455+RASHODI!G91+RASHODI!G119+RASHODI!G194+RASHODI!G327+RASHODI!G346+RASHODI!G365</f>
        <v>403000</v>
      </c>
      <c r="J29" s="121">
        <f>RASHODI!H280+RASHODI!H455+RASHODI!H91+RASHODI!H119+RASHODI!H194+RASHODI!H327+RASHODI!H346+RASHODI!H365</f>
        <v>336000</v>
      </c>
      <c r="K29" s="118">
        <f>RASHODI!I280+RASHODI!I455+RASHODI!I91+RASHODI!I119+RASHODI!I194+RASHODI!I327+RASHODI!I346+RASHODI!I365</f>
        <v>200000</v>
      </c>
      <c r="L29" s="118">
        <f>RASHODI!J280+RASHODI!J455+RASHODI!J91+RASHODI!J119+RASHODI!J194+RASHODI!J327+RASHODI!J346+RASHODI!J365</f>
        <v>200000</v>
      </c>
    </row>
    <row r="30" spans="1:19" x14ac:dyDescent="0.2">
      <c r="A30" t="s">
        <v>37</v>
      </c>
      <c r="B30" t="s">
        <v>61</v>
      </c>
      <c r="F30" s="17" t="e">
        <f t="shared" ref="F30:L30" si="6">F24-F27</f>
        <v>#REF!</v>
      </c>
      <c r="G30" s="17" t="e">
        <f t="shared" ref="G30:H30" si="7">G24-G27</f>
        <v>#REF!</v>
      </c>
      <c r="H30" s="121">
        <f t="shared" si="7"/>
        <v>-343999.99999999814</v>
      </c>
      <c r="I30" s="121">
        <f t="shared" ref="I30:J30" si="8">I24-I27</f>
        <v>-368000.00000000186</v>
      </c>
      <c r="J30" s="121">
        <f t="shared" si="8"/>
        <v>-380339.99999999814</v>
      </c>
      <c r="K30" s="16">
        <f t="shared" si="6"/>
        <v>0</v>
      </c>
      <c r="L30" s="16">
        <f t="shared" si="6"/>
        <v>0</v>
      </c>
      <c r="N30" s="54"/>
      <c r="S30" s="54"/>
    </row>
    <row r="31" spans="1:19" x14ac:dyDescent="0.2">
      <c r="A31" t="s">
        <v>38</v>
      </c>
      <c r="B31" t="s">
        <v>110</v>
      </c>
      <c r="F31" s="17">
        <v>267032.46000000002</v>
      </c>
      <c r="G31" s="17">
        <v>362178.84</v>
      </c>
      <c r="H31" s="121">
        <v>344000</v>
      </c>
      <c r="I31" s="121">
        <v>368000</v>
      </c>
      <c r="J31" s="121">
        <v>380340</v>
      </c>
      <c r="K31" s="17">
        <v>0</v>
      </c>
      <c r="L31" s="17">
        <v>0</v>
      </c>
    </row>
    <row r="32" spans="1:19" x14ac:dyDescent="0.2">
      <c r="A32" s="54" t="s">
        <v>39</v>
      </c>
      <c r="B32" s="54" t="s">
        <v>193</v>
      </c>
      <c r="F32" s="17" t="e">
        <f t="shared" ref="F32:L32" si="9">SUM(F30:F31)</f>
        <v>#REF!</v>
      </c>
      <c r="G32" s="17" t="e">
        <f t="shared" si="9"/>
        <v>#REF!</v>
      </c>
      <c r="H32" s="121">
        <f t="shared" si="9"/>
        <v>1.862645149230957E-9</v>
      </c>
      <c r="I32" s="121">
        <f t="shared" si="9"/>
        <v>-1.862645149230957E-9</v>
      </c>
      <c r="J32" s="121">
        <f t="shared" ref="J32" si="10">SUM(J30:J31)</f>
        <v>1.862645149230957E-9</v>
      </c>
      <c r="K32" s="17">
        <f t="shared" si="9"/>
        <v>0</v>
      </c>
      <c r="L32" s="17">
        <f t="shared" si="9"/>
        <v>0</v>
      </c>
    </row>
    <row r="33" spans="1:12" hidden="1" x14ac:dyDescent="0.2">
      <c r="A33" t="s">
        <v>38</v>
      </c>
      <c r="B33" t="s">
        <v>62</v>
      </c>
      <c r="F33" s="17"/>
      <c r="G33" s="17"/>
      <c r="H33" s="17"/>
      <c r="I33" s="17"/>
      <c r="J33" s="17"/>
      <c r="K33" s="16">
        <v>0</v>
      </c>
      <c r="L33" s="16">
        <v>0</v>
      </c>
    </row>
    <row r="34" spans="1:12" hidden="1" x14ac:dyDescent="0.2">
      <c r="F34" s="16"/>
      <c r="G34" s="16"/>
      <c r="H34" s="16"/>
      <c r="I34" s="16"/>
      <c r="J34" s="16"/>
      <c r="K34" s="16"/>
      <c r="L34" s="16"/>
    </row>
    <row r="35" spans="1:12" hidden="1" x14ac:dyDescent="0.2">
      <c r="F35" s="16"/>
      <c r="G35" s="16"/>
      <c r="H35" s="16"/>
      <c r="I35" s="16"/>
      <c r="J35" s="16"/>
      <c r="K35" s="16"/>
      <c r="L35" s="16"/>
    </row>
    <row r="36" spans="1:12" hidden="1" x14ac:dyDescent="0.2">
      <c r="A36" t="s">
        <v>39</v>
      </c>
      <c r="B36" t="s">
        <v>63</v>
      </c>
      <c r="F36" s="16"/>
      <c r="G36" s="16"/>
      <c r="H36" s="16"/>
      <c r="I36" s="16"/>
      <c r="J36" s="16"/>
      <c r="K36" s="16"/>
      <c r="L36" s="16"/>
    </row>
    <row r="37" spans="1:12" hidden="1" x14ac:dyDescent="0.2">
      <c r="A37" t="s">
        <v>40</v>
      </c>
      <c r="B37" t="s">
        <v>64</v>
      </c>
      <c r="F37" s="16"/>
      <c r="G37" s="16"/>
      <c r="H37" s="16"/>
      <c r="I37" s="16"/>
      <c r="J37" s="16"/>
      <c r="K37" s="16"/>
      <c r="L37" s="16"/>
    </row>
    <row r="38" spans="1:12" hidden="1" x14ac:dyDescent="0.2">
      <c r="A38" t="s">
        <v>41</v>
      </c>
      <c r="B38" t="s">
        <v>65</v>
      </c>
      <c r="F38" s="16"/>
      <c r="G38" s="16"/>
      <c r="H38" s="16"/>
      <c r="I38" s="16"/>
      <c r="J38" s="16"/>
      <c r="K38" s="16"/>
      <c r="L38" s="16"/>
    </row>
    <row r="39" spans="1:12" hidden="1" x14ac:dyDescent="0.2">
      <c r="F39" s="16"/>
      <c r="G39" s="16"/>
      <c r="H39" s="16"/>
      <c r="I39" s="16"/>
      <c r="J39" s="16"/>
      <c r="K39" s="16"/>
      <c r="L39" s="16"/>
    </row>
    <row r="40" spans="1:12" hidden="1" x14ac:dyDescent="0.2">
      <c r="A40" t="s">
        <v>42</v>
      </c>
      <c r="B40" t="s">
        <v>66</v>
      </c>
      <c r="F40" s="16"/>
      <c r="G40" s="16"/>
      <c r="H40" s="16"/>
      <c r="I40" s="16"/>
      <c r="J40" s="16"/>
      <c r="K40" s="16"/>
      <c r="L40" s="16"/>
    </row>
    <row r="53" spans="11:11" ht="14.25" x14ac:dyDescent="0.2">
      <c r="K53" s="46" t="s">
        <v>138</v>
      </c>
    </row>
    <row r="54" spans="11:11" ht="14.25" x14ac:dyDescent="0.2">
      <c r="K54" s="46" t="s">
        <v>225</v>
      </c>
    </row>
  </sheetData>
  <mergeCells count="5">
    <mergeCell ref="A14:L14"/>
    <mergeCell ref="A15:L15"/>
    <mergeCell ref="A18:L18"/>
    <mergeCell ref="A16:L16"/>
    <mergeCell ref="K21:L21"/>
  </mergeCells>
  <pageMargins left="0.62992125984251968" right="0.39370078740157483" top="0.74803149606299213" bottom="0.74803149606299213" header="0.31496062992125984" footer="0.31496062992125984"/>
  <pageSetup paperSize="9" orientation="portrait" r:id="rId1"/>
  <headerFooter>
    <oddFooter>&amp;CStranica &amp;P od 15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2"/>
  <sheetViews>
    <sheetView zoomScaleNormal="100" workbookViewId="0">
      <selection activeCell="A12" sqref="A12"/>
    </sheetView>
  </sheetViews>
  <sheetFormatPr defaultRowHeight="12.75" x14ac:dyDescent="0.2"/>
  <cols>
    <col min="1" max="1" width="8.5703125" customWidth="1"/>
    <col min="2" max="2" width="56.42578125" customWidth="1"/>
    <col min="3" max="6" width="17.85546875" style="54" hidden="1" customWidth="1"/>
    <col min="7" max="7" width="17.85546875" style="54" customWidth="1"/>
    <col min="8" max="9" width="17.85546875" customWidth="1"/>
    <col min="11" max="12" width="13.140625" bestFit="1" customWidth="1"/>
    <col min="13" max="13" width="10.140625" bestFit="1" customWidth="1"/>
  </cols>
  <sheetData>
    <row r="1" spans="1:9" ht="17.25" customHeight="1" x14ac:dyDescent="0.2">
      <c r="B1" s="57" t="s">
        <v>172</v>
      </c>
      <c r="I1" s="53"/>
    </row>
    <row r="2" spans="1:9" ht="17.25" customHeight="1" x14ac:dyDescent="0.2">
      <c r="B2" s="57" t="s">
        <v>171</v>
      </c>
      <c r="I2" s="53"/>
    </row>
    <row r="3" spans="1:9" ht="17.25" customHeight="1" x14ac:dyDescent="0.2">
      <c r="B3" s="57" t="s">
        <v>170</v>
      </c>
      <c r="I3" s="53"/>
    </row>
    <row r="4" spans="1:9" ht="17.25" customHeight="1" x14ac:dyDescent="0.2">
      <c r="B4" s="57" t="s">
        <v>168</v>
      </c>
      <c r="I4" s="53"/>
    </row>
    <row r="5" spans="1:9" ht="17.25" customHeight="1" x14ac:dyDescent="0.2">
      <c r="B5" s="57" t="s">
        <v>169</v>
      </c>
      <c r="I5" s="53"/>
    </row>
    <row r="6" spans="1:9" ht="17.25" customHeight="1" x14ac:dyDescent="0.2">
      <c r="B6" s="57" t="s">
        <v>167</v>
      </c>
      <c r="I6" s="53"/>
    </row>
    <row r="7" spans="1:9" x14ac:dyDescent="0.2">
      <c r="H7" s="52"/>
      <c r="I7" s="53"/>
    </row>
    <row r="8" spans="1:9" x14ac:dyDescent="0.2">
      <c r="H8" s="52"/>
      <c r="I8" s="53"/>
    </row>
    <row r="10" spans="1:9" x14ac:dyDescent="0.2">
      <c r="A10" s="54" t="s">
        <v>231</v>
      </c>
    </row>
    <row r="11" spans="1:9" x14ac:dyDescent="0.2">
      <c r="A11" s="54" t="s">
        <v>242</v>
      </c>
    </row>
    <row r="12" spans="1:9" x14ac:dyDescent="0.2">
      <c r="A12" s="54" t="s">
        <v>232</v>
      </c>
    </row>
    <row r="13" spans="1:9" x14ac:dyDescent="0.2">
      <c r="A13" s="54"/>
    </row>
    <row r="14" spans="1:9" x14ac:dyDescent="0.2">
      <c r="A14" s="54"/>
    </row>
    <row r="15" spans="1:9" x14ac:dyDescent="0.2">
      <c r="A15" s="54"/>
    </row>
    <row r="16" spans="1:9" x14ac:dyDescent="0.2">
      <c r="A16" s="54"/>
    </row>
    <row r="17" spans="1:12" s="2" customFormat="1" ht="20.25" x14ac:dyDescent="0.3">
      <c r="A17" s="129" t="s">
        <v>219</v>
      </c>
      <c r="B17" s="129"/>
      <c r="C17" s="129"/>
      <c r="D17" s="129"/>
      <c r="E17" s="129"/>
      <c r="F17" s="129"/>
      <c r="G17" s="129"/>
      <c r="H17" s="129"/>
      <c r="I17" s="129"/>
    </row>
    <row r="18" spans="1:12" s="2" customFormat="1" ht="20.25" x14ac:dyDescent="0.3">
      <c r="A18" s="129" t="s">
        <v>0</v>
      </c>
      <c r="B18" s="129"/>
      <c r="C18" s="129"/>
      <c r="D18" s="129"/>
      <c r="E18" s="129"/>
      <c r="F18" s="129"/>
      <c r="G18" s="129"/>
      <c r="H18" s="129"/>
      <c r="I18" s="129"/>
    </row>
    <row r="19" spans="1:12" s="2" customFormat="1" ht="20.25" x14ac:dyDescent="0.3">
      <c r="A19" s="129" t="s">
        <v>235</v>
      </c>
      <c r="B19" s="129"/>
      <c r="C19" s="129"/>
      <c r="D19" s="129"/>
      <c r="E19" s="129"/>
      <c r="F19" s="129"/>
      <c r="G19" s="129"/>
      <c r="H19" s="129"/>
      <c r="I19" s="129"/>
      <c r="J19" s="129"/>
      <c r="K19" s="49"/>
      <c r="L19" s="49"/>
    </row>
    <row r="20" spans="1:12" s="2" customFormat="1" ht="20.25" x14ac:dyDescent="0.3">
      <c r="A20" s="51"/>
      <c r="B20" s="51"/>
      <c r="C20" s="101"/>
      <c r="D20" s="104"/>
      <c r="E20" s="111"/>
      <c r="F20" s="123"/>
      <c r="G20" s="127"/>
      <c r="H20" s="51"/>
      <c r="I20" s="51"/>
      <c r="J20" s="51"/>
      <c r="K20" s="51"/>
      <c r="L20" s="51"/>
    </row>
    <row r="21" spans="1:12" s="2" customFormat="1" ht="20.25" x14ac:dyDescent="0.3">
      <c r="A21" s="129" t="s">
        <v>166</v>
      </c>
      <c r="B21" s="129"/>
      <c r="C21" s="129"/>
      <c r="D21" s="129"/>
      <c r="E21" s="129"/>
      <c r="F21" s="129"/>
      <c r="G21" s="129"/>
      <c r="H21" s="129"/>
      <c r="I21" s="129"/>
      <c r="J21" s="55"/>
      <c r="K21" s="55"/>
      <c r="L21" s="55"/>
    </row>
    <row r="22" spans="1:12" s="2" customFormat="1" ht="20.25" x14ac:dyDescent="0.3">
      <c r="A22" s="129"/>
      <c r="B22" s="129"/>
    </row>
    <row r="23" spans="1:12" s="3" customFormat="1" ht="15" x14ac:dyDescent="0.25">
      <c r="C23" s="34" t="s">
        <v>196</v>
      </c>
      <c r="D23" s="34" t="s">
        <v>196</v>
      </c>
      <c r="E23" s="34" t="s">
        <v>220</v>
      </c>
      <c r="F23" s="34" t="s">
        <v>220</v>
      </c>
      <c r="G23" s="34" t="s">
        <v>220</v>
      </c>
      <c r="H23" s="39" t="s">
        <v>103</v>
      </c>
      <c r="I23" s="39" t="s">
        <v>103</v>
      </c>
    </row>
    <row r="24" spans="1:12" s="3" customFormat="1" ht="15" x14ac:dyDescent="0.25">
      <c r="A24" s="4" t="s">
        <v>1</v>
      </c>
      <c r="B24" s="4" t="s">
        <v>2</v>
      </c>
      <c r="C24" s="34"/>
      <c r="D24" s="34" t="s">
        <v>205</v>
      </c>
      <c r="E24" s="34"/>
      <c r="F24" s="34" t="s">
        <v>205</v>
      </c>
      <c r="G24" s="34" t="s">
        <v>236</v>
      </c>
      <c r="H24" s="34" t="s">
        <v>204</v>
      </c>
      <c r="I24" s="34" t="s">
        <v>222</v>
      </c>
    </row>
    <row r="25" spans="1:12" s="5" customFormat="1" ht="15" x14ac:dyDescent="0.25">
      <c r="C25" s="43"/>
      <c r="D25" s="43"/>
      <c r="E25" s="43"/>
      <c r="F25" s="43"/>
      <c r="G25" s="43"/>
      <c r="H25" s="30"/>
      <c r="I25" s="30"/>
    </row>
    <row r="26" spans="1:12" s="5" customFormat="1" ht="15" x14ac:dyDescent="0.25">
      <c r="A26" s="8">
        <v>6</v>
      </c>
      <c r="B26" s="3" t="s">
        <v>3</v>
      </c>
      <c r="C26" s="9" t="e">
        <f t="shared" ref="C26:I26" si="0">C28+C37+C41+C53+C57</f>
        <v>#REF!</v>
      </c>
      <c r="D26" s="9" t="e">
        <f t="shared" ref="D26:E26" si="1">D28+D37+D41+D53+D57</f>
        <v>#REF!</v>
      </c>
      <c r="E26" s="9">
        <f t="shared" si="1"/>
        <v>8964696.5300000012</v>
      </c>
      <c r="F26" s="9">
        <f t="shared" ref="F26:G26" si="2">F28+F37+F41+F53+F57</f>
        <v>9691720.0099999998</v>
      </c>
      <c r="G26" s="9">
        <f t="shared" si="2"/>
        <v>9944423.1600000001</v>
      </c>
      <c r="H26" s="9">
        <f t="shared" si="0"/>
        <v>9148659.6699999999</v>
      </c>
      <c r="I26" s="9">
        <f t="shared" si="0"/>
        <v>9148659.6699999999</v>
      </c>
      <c r="K26" s="7"/>
    </row>
    <row r="27" spans="1:12" s="5" customFormat="1" ht="14.25" x14ac:dyDescent="0.2">
      <c r="A27" s="6"/>
      <c r="C27" s="30"/>
      <c r="D27" s="30"/>
      <c r="E27" s="30"/>
      <c r="F27" s="30"/>
      <c r="G27" s="30"/>
      <c r="H27" s="30"/>
      <c r="I27" s="30"/>
    </row>
    <row r="28" spans="1:12" s="5" customFormat="1" ht="15" x14ac:dyDescent="0.25">
      <c r="A28" s="20">
        <v>63</v>
      </c>
      <c r="B28" s="21" t="s">
        <v>105</v>
      </c>
      <c r="C28" s="22">
        <f>SUM(C30:C35)</f>
        <v>6944716</v>
      </c>
      <c r="D28" s="22">
        <f>SUM(D30:D35)</f>
        <v>7456117.6500000004</v>
      </c>
      <c r="E28" s="22">
        <f>SUM(E30:E35)</f>
        <v>7334212.1500000004</v>
      </c>
      <c r="F28" s="22">
        <f>SUM(F29:F35)</f>
        <v>7947303.5999999996</v>
      </c>
      <c r="G28" s="22">
        <f>SUM(G29:G35)</f>
        <v>7869048.4800000004</v>
      </c>
      <c r="H28" s="41">
        <f>RASHODI!I11+RASHODI!I105+RASHODI!I116+RASHODI!I119+RASHODI!I126+RASHODI!I133+RASHODI!I141+RASHODI!I149+RASHODI!I157+RASHODI!I172+RASHODI!I194+RASHODI!I200+RASHODI!I233+RASHODI!I248+RASHODI!I305+RASHODI!I391+RASHODI!I397+RASHODI!I415+RASHODI!I441</f>
        <v>7223975.29</v>
      </c>
      <c r="I28" s="41">
        <v>7223975.29</v>
      </c>
    </row>
    <row r="29" spans="1:12" s="50" customFormat="1" ht="14.25" x14ac:dyDescent="0.2">
      <c r="A29" s="47">
        <v>632</v>
      </c>
      <c r="B29" s="48" t="s">
        <v>226</v>
      </c>
      <c r="C29" s="14"/>
      <c r="D29" s="114"/>
      <c r="E29" s="114"/>
      <c r="F29" s="124">
        <f>RASHODI!G172+RASHODI!G182</f>
        <v>108000</v>
      </c>
      <c r="G29" s="114">
        <f>RASHODI!H172+RASHODI!H182</f>
        <v>123000</v>
      </c>
      <c r="H29" s="27"/>
      <c r="I29" s="27"/>
    </row>
    <row r="30" spans="1:12" s="50" customFormat="1" ht="14.25" x14ac:dyDescent="0.2">
      <c r="A30" s="47">
        <v>634</v>
      </c>
      <c r="B30" s="48" t="s">
        <v>158</v>
      </c>
      <c r="C30" s="14">
        <f>RASHODI!D415</f>
        <v>10062</v>
      </c>
      <c r="D30" s="114">
        <f>RASHODI!E415</f>
        <v>10062</v>
      </c>
      <c r="E30" s="114">
        <f>RASHODI!F415</f>
        <v>10056</v>
      </c>
      <c r="F30" s="114">
        <f>RASHODI!G415</f>
        <v>10056</v>
      </c>
      <c r="G30" s="114">
        <f>RASHODI!H415</f>
        <v>10056</v>
      </c>
      <c r="H30" s="116"/>
      <c r="I30" s="27"/>
    </row>
    <row r="31" spans="1:12" s="5" customFormat="1" ht="14.25" x14ac:dyDescent="0.2">
      <c r="A31" s="10" t="s">
        <v>111</v>
      </c>
      <c r="B31" s="11" t="s">
        <v>112</v>
      </c>
      <c r="C31" s="14">
        <f>RASHODI!D105+RASHODI!D165+RASHODI!D126+RASHODI!D133+RASHODI!D149+RASHODI!D141+RASHODI!D157+RASHODI!D194+RASHODI!D219+RASHODI!D226+RASHODI!D233+RASHODI!D206+RASHODI!D305+RASHODI!D397+RASHODI!D466</f>
        <v>629000</v>
      </c>
      <c r="D31" s="114">
        <f>RASHODI!E105+RASHODI!E165+RASHODI!E126+RASHODI!E133+RASHODI!E149+RASHODI!E141+RASHODI!E157+RASHODI!E194+RASHODI!E219+RASHODI!E226+RASHODI!E233+RASHODI!E206+RASHODI!E305+RASHODI!E397+RASHODI!E466</f>
        <v>633875</v>
      </c>
      <c r="E31" s="114">
        <f>RASHODI!F105+RASHODI!F165+RASHODI!F126+RASHODI!F133+RASHODI!F149+RASHODI!F141+RASHODI!F157+RASHODI!F194+RASHODI!F219+RASHODI!F226+RASHODI!F233+RASHODI!F206+RASHODI!F305+RASHODI!F397+RASHODI!F466</f>
        <v>634500</v>
      </c>
      <c r="F31" s="114">
        <f>RASHODI!G105+RASHODI!G165+RASHODI!G126+RASHODI!G133+RASHODI!G149+RASHODI!G141+RASHODI!G157+RASHODI!G194+RASHODI!G219+RASHODI!G226+RASHODI!G233+RASHODI!G206+RASHODI!G305+RASHODI!G397+RASHODI!G466</f>
        <v>629500</v>
      </c>
      <c r="G31" s="114">
        <f>RASHODI!H105+RASHODI!H165+RASHODI!H126+RASHODI!H133+RASHODI!H149+RASHODI!H141+RASHODI!H157+RASHODI!H194+RASHODI!H226+RASHODI!H233+RASHODI!H206+RASHODI!H305+RASHODI!H397+RASHODI!H466</f>
        <v>655429.82000000007</v>
      </c>
      <c r="H31" s="116"/>
      <c r="I31" s="27"/>
      <c r="K31" s="7"/>
    </row>
    <row r="32" spans="1:12" s="5" customFormat="1" ht="14.25" x14ac:dyDescent="0.2">
      <c r="A32" s="10" t="s">
        <v>111</v>
      </c>
      <c r="B32" s="11" t="s">
        <v>173</v>
      </c>
      <c r="C32" s="14">
        <f>RASHODI!D11+RASHODI!D79+RASHODI!D116+RASHODI!D119+RASHODI!D391</f>
        <v>5985800</v>
      </c>
      <c r="D32" s="114">
        <f>RASHODI!E11+RASHODI!E79+RASHODI!E116+RASHODI!E119+RASHODI!E391</f>
        <v>6570775</v>
      </c>
      <c r="E32" s="114">
        <f>RASHODI!F11+RASHODI!F79+RASHODI!F116+RASHODI!F119+RASHODI!F391</f>
        <v>6448400</v>
      </c>
      <c r="F32" s="114">
        <f>RASHODI!G11+RASHODI!G79+RASHODI!G116+RASHODI!G119+RASHODI!G391</f>
        <v>7016000</v>
      </c>
      <c r="G32" s="114">
        <f>RASHODI!H11+RASHODI!H79+RASHODI!H116+RASHODI!H119+RASHODI!H391</f>
        <v>7056173.6600000001</v>
      </c>
      <c r="H32" s="116"/>
      <c r="I32" s="27"/>
    </row>
    <row r="33" spans="1:15" s="5" customFormat="1" ht="14.25" hidden="1" x14ac:dyDescent="0.2">
      <c r="A33" s="10">
        <v>633</v>
      </c>
      <c r="B33" s="11" t="s">
        <v>117</v>
      </c>
      <c r="C33" s="14"/>
      <c r="D33" s="114"/>
      <c r="E33" s="114"/>
      <c r="F33" s="114"/>
      <c r="G33" s="114"/>
      <c r="H33" s="116"/>
      <c r="I33" s="27"/>
    </row>
    <row r="34" spans="1:15" s="5" customFormat="1" ht="14.25" x14ac:dyDescent="0.2">
      <c r="A34" s="10" t="s">
        <v>111</v>
      </c>
      <c r="B34" s="11" t="s">
        <v>179</v>
      </c>
      <c r="C34" s="14">
        <f>RASHODI!D248+RASHODI!D200+RASHODI!D256+RASHODI!D441+RASHODI!D472+RASHODI!D475</f>
        <v>71404</v>
      </c>
      <c r="D34" s="114">
        <f>RASHODI!E248+RASHODI!E200+RASHODI!E256+RASHODI!E425+RASHODI!E441+RASHODI!E472+RASHODI!E475</f>
        <v>50945</v>
      </c>
      <c r="E34" s="114">
        <f>RASHODI!F248+RASHODI!F200+RASHODI!F256+RASHODI!F425+RASHODI!F441+RASHODI!F472+RASHODI!F475</f>
        <v>44404</v>
      </c>
      <c r="F34" s="114">
        <f>RASHODI!G248+RASHODI!G200+RASHODI!G256+RASHODI!G425+RASHODI!G441+RASHODI!G472+RASHODI!G475</f>
        <v>65404</v>
      </c>
      <c r="G34" s="114">
        <f>RASHODI!H248+RASHODI!H200+RASHODI!H256+RASHODI!H425+RASHODI!H441+RASHODI!H472+RASHODI!H475</f>
        <v>24389</v>
      </c>
      <c r="H34" s="116"/>
      <c r="I34" s="27"/>
      <c r="O34" s="12"/>
    </row>
    <row r="35" spans="1:15" s="5" customFormat="1" ht="14.25" x14ac:dyDescent="0.2">
      <c r="A35" s="10">
        <v>638</v>
      </c>
      <c r="B35" s="11" t="s">
        <v>175</v>
      </c>
      <c r="C35" s="14">
        <f>RASHODI!D294+RASHODI!D425+RASHODI!D172</f>
        <v>248450</v>
      </c>
      <c r="D35" s="114">
        <f>RASHODI!E294+RASHODI!E172+RASHODI!E482+RASHODI!E492</f>
        <v>190460.65</v>
      </c>
      <c r="E35" s="114">
        <f>RASHODI!F294+RASHODI!F172+RASHODI!F482+RASHODI!F492</f>
        <v>196852.15000000002</v>
      </c>
      <c r="F35" s="114">
        <f>RASHODI!G294+RASHODI!G482+RASHODI!G492</f>
        <v>118343.6</v>
      </c>
      <c r="G35" s="114">
        <f>RASHODI!H294</f>
        <v>0</v>
      </c>
      <c r="H35" s="116"/>
      <c r="I35" s="27"/>
    </row>
    <row r="36" spans="1:15" s="5" customFormat="1" ht="14.25" x14ac:dyDescent="0.2">
      <c r="A36" s="6"/>
      <c r="C36" s="30"/>
      <c r="D36" s="30"/>
      <c r="E36" s="30"/>
      <c r="F36" s="30"/>
      <c r="G36" s="30"/>
      <c r="H36" s="30"/>
      <c r="I36" s="30"/>
    </row>
    <row r="37" spans="1:15" s="5" customFormat="1" ht="15" x14ac:dyDescent="0.25">
      <c r="A37" s="20">
        <v>64</v>
      </c>
      <c r="B37" s="21" t="s">
        <v>4</v>
      </c>
      <c r="C37" s="22">
        <f>SUM(C38:C39)</f>
        <v>700</v>
      </c>
      <c r="D37" s="22">
        <f>SUM(D38:D39)</f>
        <v>700</v>
      </c>
      <c r="E37" s="22">
        <f>SUM(E38:E39)</f>
        <v>700</v>
      </c>
      <c r="F37" s="22">
        <f>SUM(F38:F39)</f>
        <v>500</v>
      </c>
      <c r="G37" s="22">
        <f>SUM(G38:G39)</f>
        <v>500</v>
      </c>
      <c r="H37" s="41">
        <v>700</v>
      </c>
      <c r="I37" s="41">
        <f>H37</f>
        <v>700</v>
      </c>
    </row>
    <row r="38" spans="1:15" s="5" customFormat="1" ht="14.25" x14ac:dyDescent="0.2">
      <c r="A38" s="10">
        <v>641</v>
      </c>
      <c r="B38" s="11" t="s">
        <v>5</v>
      </c>
      <c r="C38" s="14">
        <v>700</v>
      </c>
      <c r="D38" s="14">
        <v>700</v>
      </c>
      <c r="E38" s="14">
        <v>700</v>
      </c>
      <c r="F38" s="14">
        <v>500</v>
      </c>
      <c r="G38" s="14">
        <v>500</v>
      </c>
      <c r="H38" s="36"/>
      <c r="I38" s="36"/>
    </row>
    <row r="39" spans="1:15" s="5" customFormat="1" ht="14.25" x14ac:dyDescent="0.2">
      <c r="A39" s="10">
        <v>642</v>
      </c>
      <c r="B39" s="11" t="s">
        <v>6</v>
      </c>
      <c r="C39" s="14"/>
      <c r="D39" s="14"/>
      <c r="E39" s="14"/>
      <c r="F39" s="14"/>
      <c r="G39" s="14"/>
      <c r="H39" s="36"/>
      <c r="I39" s="36"/>
    </row>
    <row r="40" spans="1:15" s="5" customFormat="1" ht="14.25" x14ac:dyDescent="0.2">
      <c r="A40" s="19"/>
      <c r="B40" s="12"/>
      <c r="C40" s="31"/>
      <c r="D40" s="31"/>
      <c r="E40" s="31"/>
      <c r="F40" s="31"/>
      <c r="G40" s="31"/>
      <c r="H40" s="31"/>
      <c r="I40" s="31"/>
    </row>
    <row r="41" spans="1:15" s="5" customFormat="1" ht="15" x14ac:dyDescent="0.25">
      <c r="A41" s="20">
        <v>65</v>
      </c>
      <c r="B41" s="21" t="s">
        <v>52</v>
      </c>
      <c r="C41" s="37">
        <f>C42</f>
        <v>629000</v>
      </c>
      <c r="D41" s="37">
        <f>D42</f>
        <v>580000</v>
      </c>
      <c r="E41" s="37">
        <f>E42</f>
        <v>631000</v>
      </c>
      <c r="F41" s="37">
        <f>F42</f>
        <v>681000</v>
      </c>
      <c r="G41" s="37">
        <f>G42</f>
        <v>708000</v>
      </c>
      <c r="H41" s="41">
        <f>RASHODI!I264+RASHODI!I280+RASHODI!I316+RASHODI!I327+RASHODI!I334+RASHODI!I346+RASHODI!I354+RASHODI!I365+RASHODI!I455</f>
        <v>1005200</v>
      </c>
      <c r="I41" s="41">
        <f>RASHODI!J264+RASHODI!J280+RASHODI!J316+RASHODI!J327+RASHODI!J334+RASHODI!J346+RASHODI!J354+RASHODI!J365+RASHODI!J455</f>
        <v>1005200</v>
      </c>
    </row>
    <row r="42" spans="1:15" s="5" customFormat="1" ht="14.25" x14ac:dyDescent="0.2">
      <c r="A42" s="10">
        <v>652</v>
      </c>
      <c r="B42" s="13" t="s">
        <v>44</v>
      </c>
      <c r="C42" s="14">
        <f>SUM(C43:C51)</f>
        <v>629000</v>
      </c>
      <c r="D42" s="14">
        <f>SUM(D43:D51)</f>
        <v>580000</v>
      </c>
      <c r="E42" s="14">
        <f>SUM(E43:E51)</f>
        <v>631000</v>
      </c>
      <c r="F42" s="14">
        <f>SUM(F43:F51)</f>
        <v>681000</v>
      </c>
      <c r="G42" s="14">
        <f>SUM(G43:G51)</f>
        <v>708000</v>
      </c>
      <c r="H42" s="27"/>
      <c r="I42" s="27"/>
    </row>
    <row r="43" spans="1:15" s="5" customFormat="1" ht="14.25" x14ac:dyDescent="0.2">
      <c r="A43" s="10" t="s">
        <v>104</v>
      </c>
      <c r="B43" s="13" t="s">
        <v>24</v>
      </c>
      <c r="C43" s="14">
        <f>RASHODI!D316</f>
        <v>250000</v>
      </c>
      <c r="D43" s="14">
        <f>RASHODI!E316</f>
        <v>250000</v>
      </c>
      <c r="E43" s="14">
        <f>RASHODI!F316</f>
        <v>250000</v>
      </c>
      <c r="F43" s="14">
        <f>RASHODI!G316</f>
        <v>330000</v>
      </c>
      <c r="G43" s="14">
        <f>RASHODI!H316</f>
        <v>357000</v>
      </c>
      <c r="I43" s="36"/>
      <c r="L43" s="36"/>
    </row>
    <row r="44" spans="1:15" s="5" customFormat="1" ht="14.25" x14ac:dyDescent="0.2">
      <c r="A44" s="10" t="s">
        <v>104</v>
      </c>
      <c r="B44" s="13" t="s">
        <v>25</v>
      </c>
      <c r="C44" s="14">
        <f>RASHODI!D334</f>
        <v>180000</v>
      </c>
      <c r="D44" s="14">
        <v>220000</v>
      </c>
      <c r="E44" s="14">
        <v>220000</v>
      </c>
      <c r="F44" s="14">
        <v>230000</v>
      </c>
      <c r="G44" s="14">
        <v>230000</v>
      </c>
      <c r="I44" s="36"/>
      <c r="L44" s="36"/>
    </row>
    <row r="45" spans="1:15" s="5" customFormat="1" ht="14.25" x14ac:dyDescent="0.2">
      <c r="A45" s="10" t="s">
        <v>104</v>
      </c>
      <c r="B45" s="13" t="s">
        <v>26</v>
      </c>
      <c r="C45" s="14">
        <f>RASHODI!D264+RASHODI!D280</f>
        <v>124000</v>
      </c>
      <c r="D45" s="14">
        <v>25000</v>
      </c>
      <c r="E45" s="14">
        <v>76000</v>
      </c>
      <c r="F45" s="14">
        <v>36000</v>
      </c>
      <c r="G45" s="14">
        <v>36000</v>
      </c>
      <c r="I45" s="35"/>
      <c r="L45" s="35"/>
    </row>
    <row r="46" spans="1:15" s="5" customFormat="1" ht="14.25" hidden="1" x14ac:dyDescent="0.2">
      <c r="A46" s="10" t="s">
        <v>104</v>
      </c>
      <c r="B46" s="13" t="s">
        <v>27</v>
      </c>
      <c r="C46" s="14"/>
      <c r="D46" s="14"/>
      <c r="E46" s="14"/>
      <c r="F46" s="14"/>
      <c r="G46" s="14"/>
      <c r="I46" s="27"/>
      <c r="L46" s="27"/>
    </row>
    <row r="47" spans="1:15" s="28" customFormat="1" ht="14.25" hidden="1" x14ac:dyDescent="0.2">
      <c r="A47" s="10" t="s">
        <v>104</v>
      </c>
      <c r="B47" s="29" t="s">
        <v>98</v>
      </c>
      <c r="C47" s="14"/>
      <c r="D47" s="14"/>
      <c r="E47" s="14"/>
      <c r="F47" s="14"/>
      <c r="G47" s="14"/>
      <c r="I47" s="36"/>
      <c r="L47" s="36"/>
    </row>
    <row r="48" spans="1:15" s="28" customFormat="1" ht="14.25" x14ac:dyDescent="0.2">
      <c r="A48" s="10" t="s">
        <v>104</v>
      </c>
      <c r="B48" s="13" t="s">
        <v>150</v>
      </c>
      <c r="C48" s="14"/>
      <c r="D48" s="14"/>
      <c r="E48" s="14"/>
      <c r="F48" s="14"/>
      <c r="G48" s="14"/>
      <c r="I48" s="36"/>
      <c r="L48" s="36"/>
    </row>
    <row r="49" spans="1:13" s="5" customFormat="1" ht="14.25" x14ac:dyDescent="0.2">
      <c r="A49" s="10" t="s">
        <v>104</v>
      </c>
      <c r="B49" s="13" t="s">
        <v>28</v>
      </c>
      <c r="C49" s="14"/>
      <c r="D49" s="14"/>
      <c r="E49" s="14"/>
      <c r="F49" s="14"/>
      <c r="G49" s="14"/>
      <c r="I49" s="36"/>
      <c r="L49" s="36"/>
    </row>
    <row r="50" spans="1:13" s="5" customFormat="1" ht="14.25" x14ac:dyDescent="0.2">
      <c r="A50" s="10" t="s">
        <v>104</v>
      </c>
      <c r="B50" s="13" t="s">
        <v>29</v>
      </c>
      <c r="C50" s="14">
        <f>RASHODI!D354+RASHODI!D365</f>
        <v>75000</v>
      </c>
      <c r="D50" s="14">
        <v>85000</v>
      </c>
      <c r="E50" s="14">
        <v>85000</v>
      </c>
      <c r="F50" s="14">
        <v>85000</v>
      </c>
      <c r="G50" s="14">
        <v>85000</v>
      </c>
      <c r="I50" s="36"/>
    </row>
    <row r="51" spans="1:13" s="5" customFormat="1" ht="14.25" x14ac:dyDescent="0.2">
      <c r="A51" s="10" t="s">
        <v>104</v>
      </c>
      <c r="B51" s="13" t="s">
        <v>121</v>
      </c>
      <c r="C51" s="14"/>
      <c r="D51" s="14"/>
      <c r="E51" s="14"/>
      <c r="F51" s="14"/>
      <c r="G51" s="14"/>
      <c r="H51" s="36"/>
      <c r="I51" s="36"/>
      <c r="M51" s="7"/>
    </row>
    <row r="52" spans="1:13" s="5" customFormat="1" ht="14.25" x14ac:dyDescent="0.2">
      <c r="A52" s="6"/>
      <c r="B52" s="12"/>
      <c r="C52" s="44"/>
      <c r="D52" s="44"/>
      <c r="E52" s="44"/>
      <c r="F52" s="44"/>
      <c r="G52" s="44"/>
      <c r="H52" s="27"/>
      <c r="I52" s="27"/>
      <c r="L52" s="7"/>
    </row>
    <row r="53" spans="1:13" s="5" customFormat="1" ht="15" x14ac:dyDescent="0.25">
      <c r="A53" s="20">
        <v>66</v>
      </c>
      <c r="B53" s="21" t="s">
        <v>123</v>
      </c>
      <c r="C53" s="38">
        <f>SUM(C54:C55)</f>
        <v>140800</v>
      </c>
      <c r="D53" s="38">
        <f>SUM(D54:D55)</f>
        <v>100800</v>
      </c>
      <c r="E53" s="38">
        <f>SUM(E54:E55)</f>
        <v>99300</v>
      </c>
      <c r="F53" s="38">
        <f>SUM(F54:F55)</f>
        <v>105000</v>
      </c>
      <c r="G53" s="38">
        <f>SUM(G54:G55)</f>
        <v>185818</v>
      </c>
      <c r="H53" s="41">
        <f>RASHODI!I373-PRIHODI!H37</f>
        <v>99300</v>
      </c>
      <c r="I53" s="41">
        <f>H53</f>
        <v>99300</v>
      </c>
    </row>
    <row r="54" spans="1:13" s="5" customFormat="1" ht="14.25" x14ac:dyDescent="0.2">
      <c r="A54" s="10">
        <v>661</v>
      </c>
      <c r="B54" s="11" t="s">
        <v>122</v>
      </c>
      <c r="C54" s="14">
        <f>RASHODI!D373+RASHODI!D455-C38</f>
        <v>140800</v>
      </c>
      <c r="D54" s="14">
        <f>RASHODI!E373+RASHODI!E455-D38</f>
        <v>100800</v>
      </c>
      <c r="E54" s="14">
        <f>RASHODI!F373+RASHODI!F455-E38</f>
        <v>99300</v>
      </c>
      <c r="F54" s="14">
        <f>RASHODI!G373+RASHODI!G455-F38</f>
        <v>105000</v>
      </c>
      <c r="G54" s="14">
        <f>RASHODI!H373+RASHODI!H455-G38</f>
        <v>124500</v>
      </c>
      <c r="H54" s="36"/>
      <c r="I54" s="36"/>
    </row>
    <row r="55" spans="1:13" s="5" customFormat="1" ht="14.25" x14ac:dyDescent="0.2">
      <c r="A55" s="10">
        <v>663</v>
      </c>
      <c r="B55" s="11" t="s">
        <v>124</v>
      </c>
      <c r="C55" s="14">
        <f>RASHODI!D213</f>
        <v>0</v>
      </c>
      <c r="D55" s="14">
        <f>RASHODI!E213</f>
        <v>0</v>
      </c>
      <c r="E55" s="14">
        <f>RASHODI!F213</f>
        <v>0</v>
      </c>
      <c r="F55" s="14">
        <f>RASHODI!G213</f>
        <v>0</v>
      </c>
      <c r="G55" s="14">
        <f>RASHODI!H213+RASHODI!H403</f>
        <v>61318</v>
      </c>
      <c r="H55" s="36"/>
      <c r="I55" s="36"/>
    </row>
    <row r="56" spans="1:13" s="5" customFormat="1" ht="14.25" x14ac:dyDescent="0.2">
      <c r="A56" s="6"/>
      <c r="C56" s="32"/>
      <c r="D56" s="32"/>
      <c r="E56" s="32"/>
      <c r="F56" s="32"/>
      <c r="G56" s="32"/>
      <c r="H56" s="31"/>
      <c r="I56" s="31"/>
    </row>
    <row r="57" spans="1:13" s="5" customFormat="1" ht="15" x14ac:dyDescent="0.25">
      <c r="A57" s="20">
        <v>67</v>
      </c>
      <c r="B57" s="21" t="s">
        <v>7</v>
      </c>
      <c r="C57" s="22" t="e">
        <f>SUM(C59:C61)</f>
        <v>#REF!</v>
      </c>
      <c r="D57" s="22" t="e">
        <f>SUM(D59:D61)</f>
        <v>#REF!</v>
      </c>
      <c r="E57" s="22">
        <f>SUM(E59:E61)</f>
        <v>899484.38</v>
      </c>
      <c r="F57" s="22">
        <f>SUM(F59:F61)</f>
        <v>957916.40999999992</v>
      </c>
      <c r="G57" s="22">
        <f>SUM(G59:G61)</f>
        <v>1181056.6800000002</v>
      </c>
      <c r="H57" s="41">
        <f>RASHODI!I25+RASHODI!I37+RASHODI!I55+RASHODI!I86+RASHODI!I241</f>
        <v>819484.38</v>
      </c>
      <c r="I57" s="41">
        <f>H57</f>
        <v>819484.38</v>
      </c>
    </row>
    <row r="58" spans="1:13" s="5" customFormat="1" ht="14.25" x14ac:dyDescent="0.2">
      <c r="A58" s="10">
        <v>671</v>
      </c>
      <c r="B58" s="11" t="s">
        <v>56</v>
      </c>
      <c r="C58" s="14" t="e">
        <f>SUM(C59:C61)</f>
        <v>#REF!</v>
      </c>
      <c r="D58" s="14" t="e">
        <f>SUM(D59:D61)</f>
        <v>#REF!</v>
      </c>
      <c r="E58" s="14">
        <f>SUM(E59:E61)</f>
        <v>899484.38</v>
      </c>
      <c r="F58" s="14">
        <f>SUM(F59:F61)</f>
        <v>957916.40999999992</v>
      </c>
      <c r="G58" s="14">
        <f>SUM(G59:G61)</f>
        <v>1181056.6800000002</v>
      </c>
      <c r="H58" s="27"/>
      <c r="I58" s="27"/>
    </row>
    <row r="59" spans="1:13" s="5" customFormat="1" ht="14.25" x14ac:dyDescent="0.2">
      <c r="A59" s="10" t="s">
        <v>55</v>
      </c>
      <c r="B59" s="11" t="s">
        <v>50</v>
      </c>
      <c r="C59" s="14" t="e">
        <f>RASHODI!D25+RASHODI!D37+RASHODI!D55+RASHODI!D86+RASHODI!#REF!+RASHODI!D97+RASHODI!D287</f>
        <v>#REF!</v>
      </c>
      <c r="D59" s="114" t="e">
        <f>RASHODI!E25+RASHODI!E37+RASHODI!E55+RASHODI!E86+RASHODI!#REF!+RASHODI!E97+RASHODI!E287</f>
        <v>#REF!</v>
      </c>
      <c r="E59" s="114">
        <f>RASHODI!F25+RASHODI!F37+RASHODI!F55+RASHODI!F86+RASHODI!F97+RASHODI!F287</f>
        <v>809484.38</v>
      </c>
      <c r="F59" s="114">
        <f>RASHODI!G25+RASHODI!G37+RASHODI!G55+RASHODI!G86+RASHODI!G97+RASHODI!G431+RASHODI!G287</f>
        <v>858491.1</v>
      </c>
      <c r="G59" s="114">
        <f>RASHODI!H25+RASHODI!H37+RASHODI!H55+RASHODI!H86+RASHODI!H97+RASHODI!H431+RASHODI!H287+RASHODI!H482+RASHODI!H492+RASHODI!H502+RASHODI!H512</f>
        <v>1056568.8700000001</v>
      </c>
      <c r="H59" s="116"/>
      <c r="I59" s="27"/>
      <c r="K59" s="7"/>
      <c r="L59" s="7"/>
    </row>
    <row r="60" spans="1:13" s="5" customFormat="1" ht="14.25" x14ac:dyDescent="0.2">
      <c r="A60" s="10" t="s">
        <v>55</v>
      </c>
      <c r="B60" s="11" t="s">
        <v>100</v>
      </c>
      <c r="C60" s="42">
        <f>RASHODI!D72+RASHODI!D64+RASHODI!D188+RASHODI!D448+RASHODI!D461</f>
        <v>0</v>
      </c>
      <c r="D60" s="115">
        <f>RASHODI!E72+RASHODI!E64+RASHODI!E188+RASHODI!E448+RASHODI!E461</f>
        <v>113174.88</v>
      </c>
      <c r="E60" s="115">
        <f>RASHODI!F72+RASHODI!F64+RASHODI!F188+RASHODI!F448+RASHODI!F461</f>
        <v>80000</v>
      </c>
      <c r="F60" s="115">
        <f>RASHODI!G72+RASHODI!G64+RASHODI!G188+RASHODI!G448+RASHODI!G461</f>
        <v>89425.31</v>
      </c>
      <c r="G60" s="115">
        <f>RASHODI!H72+RASHODI!H64+RASHODI!H188+RASHODI!H219+RASHODI!H448+RASHODI!H461</f>
        <v>114487.81</v>
      </c>
      <c r="H60" s="117"/>
      <c r="I60" s="40"/>
    </row>
    <row r="61" spans="1:13" s="5" customFormat="1" ht="14.25" x14ac:dyDescent="0.2">
      <c r="A61" s="10" t="s">
        <v>55</v>
      </c>
      <c r="B61" s="11" t="s">
        <v>51</v>
      </c>
      <c r="C61" s="14">
        <f>RASHODI!D241</f>
        <v>10000</v>
      </c>
      <c r="D61" s="114">
        <f>RASHODI!E241</f>
        <v>10000</v>
      </c>
      <c r="E61" s="114">
        <f>RASHODI!F241</f>
        <v>10000</v>
      </c>
      <c r="F61" s="114">
        <f>RASHODI!G241</f>
        <v>10000</v>
      </c>
      <c r="G61" s="114">
        <f>RASHODI!H241</f>
        <v>10000</v>
      </c>
      <c r="H61" s="116"/>
      <c r="I61" s="27"/>
    </row>
    <row r="62" spans="1:13" s="5" customFormat="1" ht="14.25" x14ac:dyDescent="0.2">
      <c r="A62" s="6"/>
      <c r="C62" s="30"/>
      <c r="D62" s="30"/>
      <c r="E62" s="30"/>
      <c r="F62" s="30"/>
      <c r="G62" s="30"/>
      <c r="H62" s="30"/>
      <c r="I62" s="30"/>
    </row>
    <row r="63" spans="1:13" s="5" customFormat="1" ht="14.25" x14ac:dyDescent="0.2">
      <c r="A63" s="6">
        <v>7</v>
      </c>
      <c r="B63" s="5" t="s">
        <v>8</v>
      </c>
      <c r="C63" s="30"/>
      <c r="D63" s="30"/>
      <c r="E63" s="30"/>
      <c r="F63" s="30"/>
      <c r="G63" s="30"/>
      <c r="H63" s="30"/>
      <c r="I63" s="30"/>
    </row>
    <row r="64" spans="1:13" s="5" customFormat="1" ht="14.25" x14ac:dyDescent="0.2">
      <c r="A64" s="6">
        <v>72</v>
      </c>
      <c r="B64" s="5" t="s">
        <v>9</v>
      </c>
      <c r="C64" s="30"/>
      <c r="D64" s="30"/>
      <c r="E64" s="30"/>
      <c r="F64" s="30"/>
      <c r="G64" s="30"/>
      <c r="H64" s="30"/>
      <c r="I64" s="30"/>
    </row>
    <row r="65" spans="1:9" s="5" customFormat="1" ht="14.25" x14ac:dyDescent="0.2">
      <c r="A65" s="6"/>
      <c r="C65" s="30"/>
      <c r="D65" s="30"/>
      <c r="E65" s="30"/>
      <c r="F65" s="30"/>
      <c r="G65" s="30"/>
      <c r="H65" s="30"/>
      <c r="I65" s="30"/>
    </row>
    <row r="66" spans="1:9" s="5" customFormat="1" ht="14.25" x14ac:dyDescent="0.2">
      <c r="A66" s="6">
        <v>6</v>
      </c>
      <c r="B66" s="5" t="s">
        <v>3</v>
      </c>
      <c r="C66" s="7" t="e">
        <f t="shared" ref="C66:I66" si="3">C26</f>
        <v>#REF!</v>
      </c>
      <c r="D66" s="7" t="e">
        <f t="shared" ref="D66:E66" si="4">D26</f>
        <v>#REF!</v>
      </c>
      <c r="E66" s="7">
        <f t="shared" si="4"/>
        <v>8964696.5300000012</v>
      </c>
      <c r="F66" s="7">
        <f t="shared" ref="F66:G66" si="5">F26</f>
        <v>9691720.0099999998</v>
      </c>
      <c r="G66" s="7">
        <f t="shared" si="5"/>
        <v>9944423.1600000001</v>
      </c>
      <c r="H66" s="7">
        <f t="shared" si="3"/>
        <v>9148659.6699999999</v>
      </c>
      <c r="I66" s="7">
        <f t="shared" si="3"/>
        <v>9148659.6699999999</v>
      </c>
    </row>
    <row r="67" spans="1:9" s="5" customFormat="1" ht="14.25" x14ac:dyDescent="0.2">
      <c r="A67" s="6">
        <v>7</v>
      </c>
      <c r="B67" s="5" t="s">
        <v>53</v>
      </c>
      <c r="C67" s="30"/>
      <c r="D67" s="30"/>
      <c r="E67" s="30"/>
      <c r="F67" s="30"/>
      <c r="G67" s="30"/>
      <c r="H67" s="30"/>
      <c r="I67" s="30"/>
    </row>
    <row r="68" spans="1:9" s="5" customFormat="1" ht="15" thickBot="1" x14ac:dyDescent="0.25">
      <c r="A68" s="6"/>
      <c r="C68" s="30"/>
      <c r="D68" s="30"/>
      <c r="E68" s="30"/>
      <c r="F68" s="30"/>
      <c r="G68" s="30"/>
      <c r="H68" s="30"/>
      <c r="I68" s="30"/>
    </row>
    <row r="69" spans="1:9" s="3" customFormat="1" ht="15.75" thickBot="1" x14ac:dyDescent="0.3">
      <c r="A69" s="8"/>
      <c r="B69" s="23" t="s">
        <v>10</v>
      </c>
      <c r="C69" s="24" t="e">
        <f>SUM(C66:C68)</f>
        <v>#REF!</v>
      </c>
      <c r="D69" s="24" t="e">
        <f>SUM(D66:D68)</f>
        <v>#REF!</v>
      </c>
      <c r="E69" s="24">
        <f>SUM(E66:E68)</f>
        <v>8964696.5300000012</v>
      </c>
      <c r="F69" s="24">
        <f>SUM(F66:F68)</f>
        <v>9691720.0099999998</v>
      </c>
      <c r="G69" s="24">
        <f>SUM(G66:G68)</f>
        <v>9944423.1600000001</v>
      </c>
      <c r="H69" s="24">
        <f t="shared" ref="H69:I69" si="6">SUM(H66:H68)</f>
        <v>9148659.6699999999</v>
      </c>
      <c r="I69" s="24">
        <f t="shared" si="6"/>
        <v>9148659.6699999999</v>
      </c>
    </row>
    <row r="70" spans="1:9" x14ac:dyDescent="0.2">
      <c r="A70" s="1"/>
    </row>
    <row r="71" spans="1:9" x14ac:dyDescent="0.2">
      <c r="A71" s="1"/>
    </row>
    <row r="72" spans="1:9" x14ac:dyDescent="0.2">
      <c r="A72" s="1"/>
    </row>
  </sheetData>
  <mergeCells count="5">
    <mergeCell ref="A22:B22"/>
    <mergeCell ref="A17:I17"/>
    <mergeCell ref="A18:I18"/>
    <mergeCell ref="A19:J19"/>
    <mergeCell ref="A21:I21"/>
  </mergeCells>
  <phoneticPr fontId="6" type="noConversion"/>
  <pageMargins left="0.74803149606299213" right="0.74803149606299213" top="0.31496062992125984" bottom="0.23622047244094491" header="0.19685039370078741" footer="0.15748031496062992"/>
  <pageSetup paperSize="9" scale="74" fitToHeight="2" orientation="portrait" r:id="rId1"/>
  <headerFooter alignWithMargins="0">
    <oddFooter>&amp;CStranica &amp;P+1 od 15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530"/>
  <sheetViews>
    <sheetView zoomScaleNormal="100" workbookViewId="0">
      <selection sqref="A1:J1"/>
    </sheetView>
  </sheetViews>
  <sheetFormatPr defaultColWidth="9.140625" defaultRowHeight="14.25" x14ac:dyDescent="0.2"/>
  <cols>
    <col min="1" max="1" width="10.7109375" style="61" customWidth="1"/>
    <col min="2" max="2" width="9.28515625" style="61" bestFit="1" customWidth="1"/>
    <col min="3" max="3" width="53.140625" style="61" customWidth="1"/>
    <col min="4" max="7" width="17.85546875" style="5" hidden="1" customWidth="1"/>
    <col min="8" max="8" width="17.85546875" style="5" customWidth="1"/>
    <col min="9" max="10" width="17.5703125" style="61" customWidth="1"/>
    <col min="11" max="11" width="9.140625" style="61"/>
    <col min="12" max="12" width="11.5703125" style="61" bestFit="1" customWidth="1"/>
    <col min="13" max="13" width="11.28515625" style="61" bestFit="1" customWidth="1"/>
    <col min="14" max="14" width="9.140625" style="61"/>
    <col min="15" max="15" width="11.28515625" style="61" bestFit="1" customWidth="1"/>
    <col min="16" max="16" width="10.85546875" style="61" bestFit="1" customWidth="1"/>
    <col min="17" max="16384" width="9.140625" style="61"/>
  </cols>
  <sheetData>
    <row r="1" spans="1:12" s="63" customFormat="1" ht="20.25" x14ac:dyDescent="0.3">
      <c r="A1" s="131" t="s">
        <v>219</v>
      </c>
      <c r="B1" s="131"/>
      <c r="C1" s="131"/>
      <c r="D1" s="131"/>
      <c r="E1" s="131"/>
      <c r="F1" s="131"/>
      <c r="G1" s="131"/>
      <c r="H1" s="131"/>
      <c r="I1" s="131"/>
      <c r="J1" s="131"/>
    </row>
    <row r="2" spans="1:12" s="63" customFormat="1" ht="20.25" x14ac:dyDescent="0.3">
      <c r="A2" s="131" t="s">
        <v>49</v>
      </c>
      <c r="B2" s="131"/>
      <c r="C2" s="131"/>
      <c r="D2" s="131"/>
      <c r="E2" s="131"/>
      <c r="F2" s="131"/>
      <c r="G2" s="131"/>
      <c r="H2" s="131"/>
      <c r="I2" s="131"/>
      <c r="J2" s="131"/>
    </row>
    <row r="3" spans="1:12" s="63" customFormat="1" ht="20.25" x14ac:dyDescent="0.3">
      <c r="A3" s="131" t="s">
        <v>235</v>
      </c>
      <c r="B3" s="131"/>
      <c r="C3" s="131"/>
      <c r="D3" s="131"/>
      <c r="E3" s="131"/>
      <c r="F3" s="131"/>
      <c r="G3" s="131"/>
      <c r="H3" s="131"/>
      <c r="I3" s="131"/>
      <c r="J3" s="131"/>
    </row>
    <row r="4" spans="1:12" s="63" customFormat="1" ht="20.25" x14ac:dyDescent="0.3">
      <c r="A4" s="59"/>
      <c r="B4" s="59"/>
      <c r="C4" s="59"/>
      <c r="D4" s="101"/>
      <c r="E4" s="104"/>
      <c r="F4" s="122"/>
      <c r="G4" s="123"/>
      <c r="H4" s="127"/>
      <c r="I4" s="113"/>
      <c r="J4" s="59"/>
    </row>
    <row r="5" spans="1:12" s="63" customFormat="1" ht="15" x14ac:dyDescent="0.25">
      <c r="D5" s="34" t="s">
        <v>196</v>
      </c>
      <c r="E5" s="34" t="s">
        <v>196</v>
      </c>
      <c r="F5" s="34" t="s">
        <v>220</v>
      </c>
      <c r="G5" s="34" t="s">
        <v>220</v>
      </c>
      <c r="H5" s="34" t="s">
        <v>220</v>
      </c>
      <c r="I5" s="103" t="s">
        <v>103</v>
      </c>
      <c r="J5" s="103" t="s">
        <v>103</v>
      </c>
    </row>
    <row r="6" spans="1:12" s="63" customFormat="1" ht="15" x14ac:dyDescent="0.25">
      <c r="A6" s="66" t="s">
        <v>68</v>
      </c>
      <c r="B6" s="66" t="s">
        <v>1</v>
      </c>
      <c r="C6" s="66" t="s">
        <v>11</v>
      </c>
      <c r="D6" s="34"/>
      <c r="E6" s="34" t="s">
        <v>205</v>
      </c>
      <c r="F6" s="34"/>
      <c r="G6" s="34" t="s">
        <v>205</v>
      </c>
      <c r="H6" s="34" t="s">
        <v>236</v>
      </c>
      <c r="I6" s="60" t="s">
        <v>204</v>
      </c>
      <c r="J6" s="60" t="s">
        <v>222</v>
      </c>
    </row>
    <row r="7" spans="1:12" ht="8.25" customHeight="1" x14ac:dyDescent="0.2">
      <c r="D7" s="7"/>
      <c r="E7" s="7"/>
      <c r="F7" s="7"/>
      <c r="G7" s="7"/>
      <c r="H7" s="7"/>
    </row>
    <row r="8" spans="1:12" x14ac:dyDescent="0.2">
      <c r="A8" s="67"/>
      <c r="C8" s="61" t="s">
        <v>12</v>
      </c>
      <c r="D8" s="7"/>
      <c r="E8" s="7"/>
      <c r="F8" s="7"/>
      <c r="G8" s="7"/>
      <c r="H8" s="7"/>
    </row>
    <row r="9" spans="1:12" x14ac:dyDescent="0.2">
      <c r="A9" s="61">
        <v>58300</v>
      </c>
      <c r="C9" s="61" t="s">
        <v>174</v>
      </c>
      <c r="D9" s="7"/>
      <c r="E9" s="7"/>
      <c r="F9" s="7"/>
      <c r="G9" s="7"/>
      <c r="H9" s="7"/>
    </row>
    <row r="10" spans="1:12" x14ac:dyDescent="0.2">
      <c r="C10" s="61" t="s">
        <v>13</v>
      </c>
      <c r="D10" s="7"/>
      <c r="E10" s="7"/>
      <c r="F10" s="7"/>
      <c r="G10" s="7"/>
      <c r="H10" s="7"/>
    </row>
    <row r="11" spans="1:12" ht="15" x14ac:dyDescent="0.25">
      <c r="B11" s="68">
        <v>3</v>
      </c>
      <c r="C11" s="69" t="s">
        <v>14</v>
      </c>
      <c r="D11" s="22">
        <f>D12+D16</f>
        <v>5816000</v>
      </c>
      <c r="E11" s="22">
        <f>E12+E16</f>
        <v>6435775</v>
      </c>
      <c r="F11" s="22">
        <f>F12+F16</f>
        <v>6320400</v>
      </c>
      <c r="G11" s="22">
        <f>G12+G16</f>
        <v>6888000</v>
      </c>
      <c r="H11" s="22">
        <f>H12+H16+H19</f>
        <v>6941173.6600000001</v>
      </c>
      <c r="I11" s="58">
        <f>I12+I16</f>
        <v>6320400</v>
      </c>
      <c r="J11" s="58">
        <f>I11</f>
        <v>6320400</v>
      </c>
    </row>
    <row r="12" spans="1:12" ht="15" x14ac:dyDescent="0.25">
      <c r="B12" s="70">
        <v>31</v>
      </c>
      <c r="C12" s="71" t="s">
        <v>15</v>
      </c>
      <c r="D12" s="96">
        <f>SUM(D13:D15)</f>
        <v>5557500</v>
      </c>
      <c r="E12" s="96">
        <f>SUM(E13:E15)</f>
        <v>6194800</v>
      </c>
      <c r="F12" s="96">
        <f>SUM(F13:F15)</f>
        <v>6150000</v>
      </c>
      <c r="G12" s="96">
        <f>SUM(G13:G15)</f>
        <v>6598000</v>
      </c>
      <c r="H12" s="96">
        <f>SUM(H13:H15)</f>
        <v>6618000</v>
      </c>
      <c r="I12" s="58">
        <v>6150000</v>
      </c>
      <c r="J12" s="58">
        <f>I12</f>
        <v>6150000</v>
      </c>
    </row>
    <row r="13" spans="1:12" x14ac:dyDescent="0.2">
      <c r="B13" s="72">
        <v>311</v>
      </c>
      <c r="C13" s="73" t="s">
        <v>16</v>
      </c>
      <c r="D13" s="42">
        <v>4580000</v>
      </c>
      <c r="E13" s="105">
        <v>5120000</v>
      </c>
      <c r="F13" s="42">
        <v>5090000</v>
      </c>
      <c r="G13" s="105">
        <v>5448000</v>
      </c>
      <c r="H13" s="42">
        <v>5448000</v>
      </c>
    </row>
    <row r="14" spans="1:12" x14ac:dyDescent="0.2">
      <c r="B14" s="72">
        <v>312</v>
      </c>
      <c r="C14" s="73" t="s">
        <v>30</v>
      </c>
      <c r="D14" s="42">
        <v>235000</v>
      </c>
      <c r="E14" s="105">
        <v>230000</v>
      </c>
      <c r="F14" s="42">
        <v>235000</v>
      </c>
      <c r="G14" s="105">
        <v>250000</v>
      </c>
      <c r="H14" s="105">
        <v>270000</v>
      </c>
    </row>
    <row r="15" spans="1:12" x14ac:dyDescent="0.2">
      <c r="B15" s="72">
        <v>313</v>
      </c>
      <c r="C15" s="73" t="s">
        <v>17</v>
      </c>
      <c r="D15" s="42">
        <v>742500</v>
      </c>
      <c r="E15" s="105">
        <v>844800</v>
      </c>
      <c r="F15" s="42">
        <v>825000</v>
      </c>
      <c r="G15" s="42">
        <v>900000</v>
      </c>
      <c r="H15" s="42">
        <v>900000</v>
      </c>
      <c r="L15" s="102"/>
    </row>
    <row r="16" spans="1:12" ht="15" x14ac:dyDescent="0.25">
      <c r="B16" s="70">
        <v>32</v>
      </c>
      <c r="C16" s="71" t="s">
        <v>18</v>
      </c>
      <c r="D16" s="96">
        <f>SUM(D17:D20)</f>
        <v>258500</v>
      </c>
      <c r="E16" s="96">
        <f>SUM(E17:E20)</f>
        <v>240975</v>
      </c>
      <c r="F16" s="96">
        <f>SUM(F17:F20)</f>
        <v>170400</v>
      </c>
      <c r="G16" s="96">
        <f>SUM(G17:G20)</f>
        <v>290000</v>
      </c>
      <c r="H16" s="96">
        <f>SUM(H17:H18)</f>
        <v>310937.5</v>
      </c>
      <c r="I16" s="58">
        <v>170400</v>
      </c>
      <c r="J16" s="58">
        <f>I16</f>
        <v>170400</v>
      </c>
    </row>
    <row r="17" spans="1:10" x14ac:dyDescent="0.2">
      <c r="B17" s="72">
        <v>321</v>
      </c>
      <c r="C17" s="73" t="s">
        <v>19</v>
      </c>
      <c r="D17" s="42">
        <v>200000</v>
      </c>
      <c r="E17" s="42">
        <v>180000</v>
      </c>
      <c r="F17" s="42">
        <v>150000</v>
      </c>
      <c r="G17" s="105">
        <v>250000</v>
      </c>
      <c r="H17" s="105">
        <v>270000</v>
      </c>
    </row>
    <row r="18" spans="1:10" x14ac:dyDescent="0.2">
      <c r="B18" s="72">
        <v>329</v>
      </c>
      <c r="C18" s="73" t="s">
        <v>74</v>
      </c>
      <c r="D18" s="42">
        <v>19500</v>
      </c>
      <c r="E18" s="42">
        <v>20325</v>
      </c>
      <c r="F18" s="42">
        <v>20400</v>
      </c>
      <c r="G18" s="105">
        <v>40000</v>
      </c>
      <c r="H18" s="105">
        <v>40937.5</v>
      </c>
    </row>
    <row r="19" spans="1:10" ht="15" x14ac:dyDescent="0.25">
      <c r="B19" s="70">
        <v>34</v>
      </c>
      <c r="C19" s="71" t="s">
        <v>75</v>
      </c>
      <c r="D19" s="96">
        <f>D20</f>
        <v>19500</v>
      </c>
      <c r="E19" s="96">
        <f>E20</f>
        <v>20325</v>
      </c>
      <c r="F19" s="96"/>
      <c r="G19" s="96"/>
      <c r="H19" s="96">
        <f>H20</f>
        <v>12236.16</v>
      </c>
    </row>
    <row r="20" spans="1:10" x14ac:dyDescent="0.2">
      <c r="B20" s="72">
        <v>343</v>
      </c>
      <c r="C20" s="73" t="s">
        <v>76</v>
      </c>
      <c r="D20" s="42">
        <v>19500</v>
      </c>
      <c r="E20" s="42">
        <v>20325</v>
      </c>
      <c r="F20" s="42"/>
      <c r="G20" s="105"/>
      <c r="H20" s="105">
        <v>12236.16</v>
      </c>
    </row>
    <row r="21" spans="1:10" x14ac:dyDescent="0.2">
      <c r="B21" s="74"/>
      <c r="D21" s="7"/>
      <c r="E21" s="7"/>
      <c r="F21" s="7"/>
      <c r="G21" s="7"/>
      <c r="H21" s="7"/>
    </row>
    <row r="22" spans="1:10" x14ac:dyDescent="0.2">
      <c r="A22" s="67">
        <v>2101</v>
      </c>
      <c r="C22" s="61" t="s">
        <v>71</v>
      </c>
      <c r="D22" s="7"/>
      <c r="E22" s="7"/>
      <c r="F22" s="7"/>
      <c r="G22" s="7"/>
      <c r="H22" s="7"/>
    </row>
    <row r="23" spans="1:10" x14ac:dyDescent="0.2">
      <c r="C23" s="61" t="s">
        <v>70</v>
      </c>
      <c r="D23" s="7"/>
      <c r="E23" s="7"/>
      <c r="F23" s="7"/>
      <c r="G23" s="7"/>
      <c r="H23" s="7"/>
    </row>
    <row r="24" spans="1:10" x14ac:dyDescent="0.2">
      <c r="A24" s="61" t="s">
        <v>72</v>
      </c>
      <c r="C24" s="61" t="s">
        <v>73</v>
      </c>
      <c r="D24" s="7"/>
      <c r="E24" s="7"/>
      <c r="F24" s="7"/>
      <c r="G24" s="7"/>
      <c r="H24" s="7"/>
    </row>
    <row r="25" spans="1:10" ht="15" x14ac:dyDescent="0.25">
      <c r="B25" s="68">
        <v>3</v>
      </c>
      <c r="C25" s="69" t="s">
        <v>14</v>
      </c>
      <c r="D25" s="22">
        <f t="shared" ref="D25:I25" si="0">D26+D31</f>
        <v>245064</v>
      </c>
      <c r="E25" s="22">
        <f t="shared" si="0"/>
        <v>237048</v>
      </c>
      <c r="F25" s="22">
        <f t="shared" si="0"/>
        <v>237048</v>
      </c>
      <c r="G25" s="22">
        <f t="shared" si="0"/>
        <v>237048</v>
      </c>
      <c r="H25" s="22">
        <f t="shared" si="0"/>
        <v>237048</v>
      </c>
      <c r="I25" s="58">
        <f t="shared" si="0"/>
        <v>237048</v>
      </c>
      <c r="J25" s="58">
        <f>I25</f>
        <v>237048</v>
      </c>
    </row>
    <row r="26" spans="1:10" ht="15" x14ac:dyDescent="0.25">
      <c r="B26" s="70">
        <v>32</v>
      </c>
      <c r="C26" s="71" t="s">
        <v>18</v>
      </c>
      <c r="D26" s="96">
        <f>SUM(D27:D30)</f>
        <v>239064</v>
      </c>
      <c r="E26" s="96">
        <f>SUM(E27:E30)</f>
        <v>231048</v>
      </c>
      <c r="F26" s="96">
        <f>SUM(F27:F30)</f>
        <v>231048</v>
      </c>
      <c r="G26" s="96">
        <f>SUM(G27:G30)</f>
        <v>231048</v>
      </c>
      <c r="H26" s="96">
        <f>SUM(H27:H30)</f>
        <v>231048</v>
      </c>
      <c r="I26" s="58">
        <v>231048</v>
      </c>
      <c r="J26" s="58">
        <f>I26</f>
        <v>231048</v>
      </c>
    </row>
    <row r="27" spans="1:10" x14ac:dyDescent="0.2">
      <c r="B27" s="72">
        <v>321</v>
      </c>
      <c r="C27" s="73" t="s">
        <v>19</v>
      </c>
      <c r="D27" s="42">
        <v>29000</v>
      </c>
      <c r="E27" s="105">
        <v>18384</v>
      </c>
      <c r="F27" s="42">
        <v>18384</v>
      </c>
      <c r="G27" s="105">
        <v>20000</v>
      </c>
      <c r="H27" s="105">
        <v>24500</v>
      </c>
    </row>
    <row r="28" spans="1:10" x14ac:dyDescent="0.2">
      <c r="B28" s="72">
        <v>322</v>
      </c>
      <c r="C28" s="73" t="s">
        <v>20</v>
      </c>
      <c r="D28" s="42">
        <v>101000</v>
      </c>
      <c r="E28" s="105">
        <v>105469</v>
      </c>
      <c r="F28" s="42">
        <v>105469</v>
      </c>
      <c r="G28" s="105">
        <v>97448</v>
      </c>
      <c r="H28" s="105">
        <v>98259.25</v>
      </c>
    </row>
    <row r="29" spans="1:10" x14ac:dyDescent="0.2">
      <c r="B29" s="72">
        <v>323</v>
      </c>
      <c r="C29" s="73" t="s">
        <v>21</v>
      </c>
      <c r="D29" s="42">
        <v>91964</v>
      </c>
      <c r="E29" s="105">
        <v>90095</v>
      </c>
      <c r="F29" s="42">
        <v>90095</v>
      </c>
      <c r="G29" s="105">
        <v>93500</v>
      </c>
      <c r="H29" s="105">
        <v>92901.25</v>
      </c>
    </row>
    <row r="30" spans="1:10" x14ac:dyDescent="0.2">
      <c r="B30" s="72">
        <v>329</v>
      </c>
      <c r="C30" s="73" t="s">
        <v>74</v>
      </c>
      <c r="D30" s="42">
        <v>17100</v>
      </c>
      <c r="E30" s="42">
        <v>17100</v>
      </c>
      <c r="F30" s="42">
        <v>17100</v>
      </c>
      <c r="G30" s="105">
        <v>20100</v>
      </c>
      <c r="H30" s="105">
        <v>15387.5</v>
      </c>
    </row>
    <row r="31" spans="1:10" ht="15" x14ac:dyDescent="0.25">
      <c r="B31" s="70">
        <v>34</v>
      </c>
      <c r="C31" s="71" t="s">
        <v>75</v>
      </c>
      <c r="D31" s="96">
        <f>D32</f>
        <v>6000</v>
      </c>
      <c r="E31" s="96">
        <f>E32</f>
        <v>6000</v>
      </c>
      <c r="F31" s="96">
        <f>F32</f>
        <v>6000</v>
      </c>
      <c r="G31" s="96">
        <f>G32</f>
        <v>6000</v>
      </c>
      <c r="H31" s="96">
        <f>H32</f>
        <v>6000</v>
      </c>
      <c r="I31" s="58">
        <f>F31</f>
        <v>6000</v>
      </c>
      <c r="J31" s="58">
        <f>I31</f>
        <v>6000</v>
      </c>
    </row>
    <row r="32" spans="1:10" x14ac:dyDescent="0.2">
      <c r="B32" s="72">
        <v>343</v>
      </c>
      <c r="C32" s="73" t="s">
        <v>76</v>
      </c>
      <c r="D32" s="42">
        <v>6000</v>
      </c>
      <c r="E32" s="42">
        <v>6000</v>
      </c>
      <c r="F32" s="42">
        <v>6000</v>
      </c>
      <c r="G32" s="42">
        <v>6000</v>
      </c>
      <c r="H32" s="42">
        <v>6000</v>
      </c>
    </row>
    <row r="33" spans="1:10" x14ac:dyDescent="0.2">
      <c r="A33" s="67"/>
      <c r="D33" s="7"/>
      <c r="E33" s="7"/>
      <c r="F33" s="7"/>
      <c r="G33" s="7"/>
      <c r="H33" s="7"/>
    </row>
    <row r="34" spans="1:10" x14ac:dyDescent="0.2">
      <c r="A34" s="61">
        <v>2101</v>
      </c>
      <c r="C34" s="61" t="s">
        <v>71</v>
      </c>
      <c r="D34" s="7"/>
      <c r="E34" s="7"/>
      <c r="F34" s="7"/>
      <c r="G34" s="7"/>
      <c r="H34" s="7"/>
    </row>
    <row r="35" spans="1:10" x14ac:dyDescent="0.2">
      <c r="C35" s="61" t="s">
        <v>70</v>
      </c>
      <c r="D35" s="7"/>
      <c r="E35" s="7"/>
      <c r="F35" s="7"/>
      <c r="G35" s="7"/>
      <c r="H35" s="7"/>
    </row>
    <row r="36" spans="1:10" ht="15" x14ac:dyDescent="0.25">
      <c r="A36" s="61" t="s">
        <v>69</v>
      </c>
      <c r="B36" s="75"/>
      <c r="C36" s="76" t="s">
        <v>77</v>
      </c>
      <c r="D36" s="41"/>
      <c r="E36" s="41"/>
      <c r="F36" s="41"/>
      <c r="G36" s="41"/>
      <c r="H36" s="41"/>
    </row>
    <row r="37" spans="1:10" ht="15" x14ac:dyDescent="0.25">
      <c r="B37" s="68">
        <v>3</v>
      </c>
      <c r="C37" s="69" t="s">
        <v>14</v>
      </c>
      <c r="D37" s="22">
        <f>D38+D41</f>
        <v>376890</v>
      </c>
      <c r="E37" s="22">
        <f>E38+E41</f>
        <v>312923.55</v>
      </c>
      <c r="F37" s="22">
        <f>F38+F41</f>
        <v>376890</v>
      </c>
      <c r="G37" s="22">
        <f>G38+G41</f>
        <v>364850.46</v>
      </c>
      <c r="H37" s="22">
        <f>H38+H41</f>
        <v>350068.02</v>
      </c>
      <c r="I37" s="58">
        <f>SUM(I38:I41)</f>
        <v>376890</v>
      </c>
      <c r="J37" s="58">
        <f>I37</f>
        <v>376890</v>
      </c>
    </row>
    <row r="38" spans="1:10" ht="15" x14ac:dyDescent="0.25">
      <c r="B38" s="70">
        <v>32</v>
      </c>
      <c r="C38" s="71" t="s">
        <v>18</v>
      </c>
      <c r="D38" s="96">
        <f>SUM(D39:D40)</f>
        <v>8500</v>
      </c>
      <c r="E38" s="96">
        <f>SUM(E39:E40)</f>
        <v>10000</v>
      </c>
      <c r="F38" s="96">
        <f>SUM(F39:F40)</f>
        <v>8500</v>
      </c>
      <c r="G38" s="96">
        <f>SUM(G39:G40)</f>
        <v>21600</v>
      </c>
      <c r="H38" s="96">
        <f>SUM(H39:H40)</f>
        <v>18000</v>
      </c>
      <c r="I38" s="58">
        <f>F38</f>
        <v>8500</v>
      </c>
      <c r="J38" s="58">
        <f>I38</f>
        <v>8500</v>
      </c>
    </row>
    <row r="39" spans="1:10" x14ac:dyDescent="0.2">
      <c r="B39" s="72">
        <v>322</v>
      </c>
      <c r="C39" s="73" t="s">
        <v>20</v>
      </c>
      <c r="D39" s="42"/>
      <c r="E39" s="42"/>
      <c r="F39" s="42"/>
      <c r="G39" s="42"/>
      <c r="H39" s="42"/>
      <c r="I39" s="62"/>
      <c r="J39" s="62"/>
    </row>
    <row r="40" spans="1:10" x14ac:dyDescent="0.2">
      <c r="B40" s="72">
        <v>323</v>
      </c>
      <c r="C40" s="73" t="s">
        <v>21</v>
      </c>
      <c r="D40" s="42">
        <v>8500</v>
      </c>
      <c r="E40" s="105">
        <v>10000</v>
      </c>
      <c r="F40" s="42">
        <v>8500</v>
      </c>
      <c r="G40" s="105">
        <v>21600</v>
      </c>
      <c r="H40" s="105">
        <v>18000</v>
      </c>
    </row>
    <row r="41" spans="1:10" ht="15" x14ac:dyDescent="0.25">
      <c r="B41" s="70">
        <v>37</v>
      </c>
      <c r="C41" s="71" t="s">
        <v>78</v>
      </c>
      <c r="D41" s="96">
        <f>D42</f>
        <v>368390</v>
      </c>
      <c r="E41" s="96">
        <f>E42</f>
        <v>302923.55</v>
      </c>
      <c r="F41" s="96">
        <f>F42</f>
        <v>368390</v>
      </c>
      <c r="G41" s="96">
        <f>G42</f>
        <v>343250.46</v>
      </c>
      <c r="H41" s="96">
        <f>H42</f>
        <v>332068.02</v>
      </c>
      <c r="I41" s="58">
        <f>F41</f>
        <v>368390</v>
      </c>
      <c r="J41" s="58">
        <f>I41</f>
        <v>368390</v>
      </c>
    </row>
    <row r="42" spans="1:10" x14ac:dyDescent="0.2">
      <c r="B42" s="72">
        <v>372</v>
      </c>
      <c r="C42" s="73" t="s">
        <v>79</v>
      </c>
      <c r="D42" s="42">
        <v>368390</v>
      </c>
      <c r="E42" s="105">
        <v>302923.55</v>
      </c>
      <c r="F42" s="42">
        <v>368390</v>
      </c>
      <c r="G42" s="105">
        <v>343250.46</v>
      </c>
      <c r="H42" s="105">
        <v>332068.02</v>
      </c>
    </row>
    <row r="43" spans="1:10" x14ac:dyDescent="0.2">
      <c r="B43" s="77"/>
      <c r="C43" s="78"/>
      <c r="D43" s="95"/>
      <c r="E43" s="95"/>
      <c r="F43" s="95"/>
      <c r="G43" s="95"/>
      <c r="H43" s="128"/>
    </row>
    <row r="44" spans="1:10" hidden="1" x14ac:dyDescent="0.2">
      <c r="A44" s="67">
        <v>2101</v>
      </c>
      <c r="B44" s="74"/>
      <c r="C44" s="61" t="s">
        <v>71</v>
      </c>
      <c r="D44" s="7"/>
      <c r="E44" s="7"/>
      <c r="F44" s="7"/>
      <c r="G44" s="7"/>
      <c r="H44" s="7"/>
    </row>
    <row r="45" spans="1:10" hidden="1" x14ac:dyDescent="0.2">
      <c r="A45" s="61">
        <v>55291</v>
      </c>
      <c r="B45" s="74"/>
      <c r="C45" s="61" t="s">
        <v>106</v>
      </c>
      <c r="D45" s="7"/>
      <c r="E45" s="7"/>
      <c r="F45" s="7"/>
      <c r="G45" s="7"/>
      <c r="H45" s="7"/>
    </row>
    <row r="46" spans="1:10" hidden="1" x14ac:dyDescent="0.2">
      <c r="A46" s="61" t="s">
        <v>119</v>
      </c>
      <c r="B46" s="74"/>
      <c r="C46" s="61" t="s">
        <v>120</v>
      </c>
      <c r="D46" s="7"/>
      <c r="E46" s="7"/>
      <c r="F46" s="7"/>
      <c r="G46" s="7"/>
      <c r="H46" s="7"/>
    </row>
    <row r="47" spans="1:10" ht="15" hidden="1" x14ac:dyDescent="0.25">
      <c r="B47" s="68">
        <v>3</v>
      </c>
      <c r="C47" s="69" t="s">
        <v>14</v>
      </c>
      <c r="D47" s="22">
        <f>D48</f>
        <v>0</v>
      </c>
      <c r="E47" s="22">
        <f>E48</f>
        <v>0</v>
      </c>
      <c r="F47" s="22">
        <f>F48</f>
        <v>0</v>
      </c>
      <c r="G47" s="22">
        <f>G48</f>
        <v>0</v>
      </c>
      <c r="H47" s="22">
        <f>H48</f>
        <v>0</v>
      </c>
    </row>
    <row r="48" spans="1:10" ht="15" hidden="1" x14ac:dyDescent="0.25">
      <c r="B48" s="70">
        <v>32</v>
      </c>
      <c r="C48" s="71" t="s">
        <v>18</v>
      </c>
      <c r="D48" s="96">
        <f>SUM(D49:D50)</f>
        <v>0</v>
      </c>
      <c r="E48" s="96">
        <f>SUM(E49:E50)</f>
        <v>0</v>
      </c>
      <c r="F48" s="96">
        <f>SUM(F49:F50)</f>
        <v>0</v>
      </c>
      <c r="G48" s="96">
        <f>SUM(G49:G50)</f>
        <v>0</v>
      </c>
      <c r="H48" s="96">
        <f>SUM(H49:H50)</f>
        <v>0</v>
      </c>
    </row>
    <row r="49" spans="1:10" hidden="1" x14ac:dyDescent="0.2">
      <c r="B49" s="72">
        <v>323</v>
      </c>
      <c r="C49" s="73" t="s">
        <v>21</v>
      </c>
      <c r="D49" s="42"/>
      <c r="E49" s="42"/>
      <c r="F49" s="42"/>
      <c r="G49" s="42"/>
      <c r="H49" s="42"/>
    </row>
    <row r="50" spans="1:10" hidden="1" x14ac:dyDescent="0.2">
      <c r="B50" s="72">
        <v>329</v>
      </c>
      <c r="C50" s="73" t="s">
        <v>74</v>
      </c>
      <c r="D50" s="42"/>
      <c r="E50" s="42"/>
      <c r="F50" s="42"/>
      <c r="G50" s="42"/>
      <c r="H50" s="42"/>
    </row>
    <row r="51" spans="1:10" hidden="1" x14ac:dyDescent="0.2">
      <c r="B51" s="77"/>
      <c r="C51" s="78"/>
      <c r="D51" s="95"/>
      <c r="E51" s="95"/>
      <c r="F51" s="95"/>
      <c r="G51" s="95"/>
      <c r="H51" s="95"/>
    </row>
    <row r="52" spans="1:10" x14ac:dyDescent="0.2">
      <c r="A52" s="67">
        <v>2102</v>
      </c>
      <c r="C52" s="61" t="s">
        <v>81</v>
      </c>
      <c r="D52" s="7"/>
      <c r="E52" s="7"/>
      <c r="F52" s="7"/>
      <c r="G52" s="7"/>
      <c r="H52" s="7"/>
      <c r="I52" s="62"/>
    </row>
    <row r="53" spans="1:10" x14ac:dyDescent="0.2">
      <c r="C53" s="61" t="s">
        <v>70</v>
      </c>
      <c r="D53" s="7"/>
      <c r="E53" s="7"/>
      <c r="F53" s="7"/>
      <c r="G53" s="7"/>
      <c r="H53" s="7"/>
    </row>
    <row r="54" spans="1:10" x14ac:dyDescent="0.2">
      <c r="A54" s="61" t="s">
        <v>80</v>
      </c>
      <c r="C54" s="61" t="s">
        <v>82</v>
      </c>
      <c r="D54" s="7"/>
      <c r="E54" s="7"/>
      <c r="F54" s="7"/>
      <c r="G54" s="7"/>
      <c r="H54" s="7"/>
    </row>
    <row r="55" spans="1:10" ht="15" x14ac:dyDescent="0.25">
      <c r="B55" s="68">
        <v>3</v>
      </c>
      <c r="C55" s="69" t="s">
        <v>14</v>
      </c>
      <c r="D55" s="22">
        <f t="shared" ref="D55:I55" si="1">D56</f>
        <v>188546.38</v>
      </c>
      <c r="E55" s="22">
        <f t="shared" si="1"/>
        <v>174715.55</v>
      </c>
      <c r="F55" s="22">
        <f t="shared" si="1"/>
        <v>188546.38</v>
      </c>
      <c r="G55" s="22">
        <f t="shared" si="1"/>
        <v>243460</v>
      </c>
      <c r="H55" s="22">
        <f t="shared" si="1"/>
        <v>235380.64</v>
      </c>
      <c r="I55" s="58">
        <f t="shared" si="1"/>
        <v>188546.38</v>
      </c>
      <c r="J55" s="58">
        <f>I55</f>
        <v>188546.38</v>
      </c>
    </row>
    <row r="56" spans="1:10" ht="15" x14ac:dyDescent="0.25">
      <c r="B56" s="70">
        <v>32</v>
      </c>
      <c r="C56" s="71" t="s">
        <v>18</v>
      </c>
      <c r="D56" s="96">
        <f>SUM(D57:D59)</f>
        <v>188546.38</v>
      </c>
      <c r="E56" s="96">
        <f>SUM(E57:E59)</f>
        <v>174715.55</v>
      </c>
      <c r="F56" s="96">
        <f>SUM(F57:F59)</f>
        <v>188546.38</v>
      </c>
      <c r="G56" s="96">
        <f>SUM(G57:G59)</f>
        <v>243460</v>
      </c>
      <c r="H56" s="96">
        <f>SUM(H57:H59)</f>
        <v>235380.64</v>
      </c>
      <c r="I56" s="58">
        <f>F56</f>
        <v>188546.38</v>
      </c>
      <c r="J56" s="58">
        <f>I56</f>
        <v>188546.38</v>
      </c>
    </row>
    <row r="57" spans="1:10" x14ac:dyDescent="0.2">
      <c r="B57" s="72">
        <v>322</v>
      </c>
      <c r="C57" s="73" t="s">
        <v>20</v>
      </c>
      <c r="D57" s="42">
        <v>173000</v>
      </c>
      <c r="E57" s="105">
        <v>160000</v>
      </c>
      <c r="F57" s="42">
        <v>173000</v>
      </c>
      <c r="G57" s="105">
        <v>225000</v>
      </c>
      <c r="H57" s="105">
        <v>205000</v>
      </c>
    </row>
    <row r="58" spans="1:10" x14ac:dyDescent="0.2">
      <c r="B58" s="72">
        <v>323</v>
      </c>
      <c r="C58" s="73" t="s">
        <v>21</v>
      </c>
      <c r="D58" s="42"/>
      <c r="E58" s="105"/>
      <c r="F58" s="42"/>
      <c r="G58" s="105"/>
      <c r="H58" s="105">
        <v>13059.47</v>
      </c>
    </row>
    <row r="59" spans="1:10" x14ac:dyDescent="0.2">
      <c r="B59" s="72">
        <v>329</v>
      </c>
      <c r="C59" s="73" t="s">
        <v>83</v>
      </c>
      <c r="D59" s="42">
        <v>15546.38</v>
      </c>
      <c r="E59" s="105">
        <v>14715.55</v>
      </c>
      <c r="F59" s="42">
        <v>15546.38</v>
      </c>
      <c r="G59" s="105">
        <v>18460</v>
      </c>
      <c r="H59" s="105">
        <v>17321.169999999998</v>
      </c>
    </row>
    <row r="60" spans="1:10" x14ac:dyDescent="0.2">
      <c r="B60" s="79"/>
      <c r="C60" s="80"/>
      <c r="D60" s="97"/>
      <c r="E60" s="97"/>
      <c r="F60" s="97"/>
      <c r="G60" s="97"/>
      <c r="H60" s="97"/>
    </row>
    <row r="61" spans="1:10" hidden="1" x14ac:dyDescent="0.2">
      <c r="A61" s="67">
        <v>2401</v>
      </c>
      <c r="C61" s="61" t="s">
        <v>146</v>
      </c>
      <c r="D61" s="7"/>
      <c r="E61" s="7"/>
      <c r="F61" s="7"/>
      <c r="G61" s="7"/>
      <c r="H61" s="7"/>
    </row>
    <row r="62" spans="1:10" hidden="1" x14ac:dyDescent="0.2">
      <c r="C62" s="61" t="s">
        <v>70</v>
      </c>
      <c r="D62" s="7"/>
      <c r="E62" s="7"/>
      <c r="F62" s="7"/>
      <c r="G62" s="7"/>
      <c r="H62" s="7"/>
    </row>
    <row r="63" spans="1:10" hidden="1" x14ac:dyDescent="0.2">
      <c r="A63" s="61" t="s">
        <v>147</v>
      </c>
      <c r="C63" s="61" t="s">
        <v>148</v>
      </c>
      <c r="D63" s="7"/>
      <c r="E63" s="7"/>
      <c r="F63" s="7"/>
      <c r="G63" s="7"/>
      <c r="H63" s="7"/>
    </row>
    <row r="64" spans="1:10" ht="15" hidden="1" x14ac:dyDescent="0.25">
      <c r="B64" s="68">
        <v>3</v>
      </c>
      <c r="C64" s="69" t="s">
        <v>14</v>
      </c>
      <c r="D64" s="22">
        <f>D65</f>
        <v>0</v>
      </c>
      <c r="E64" s="22">
        <f>E65</f>
        <v>85862.38</v>
      </c>
      <c r="F64" s="22">
        <f>F65</f>
        <v>0</v>
      </c>
      <c r="G64" s="22">
        <f>G65</f>
        <v>0</v>
      </c>
      <c r="H64" s="22">
        <f>H65</f>
        <v>0</v>
      </c>
    </row>
    <row r="65" spans="1:10" ht="15" hidden="1" x14ac:dyDescent="0.25">
      <c r="B65" s="70">
        <v>32</v>
      </c>
      <c r="C65" s="71" t="s">
        <v>18</v>
      </c>
      <c r="D65" s="96">
        <f>SUM(D67:D68)</f>
        <v>0</v>
      </c>
      <c r="E65" s="96">
        <f>SUM(E66:E67)</f>
        <v>85862.38</v>
      </c>
      <c r="F65" s="96">
        <f>SUM(F66:F67)</f>
        <v>0</v>
      </c>
      <c r="G65" s="96">
        <f>SUM(G66:G67)</f>
        <v>0</v>
      </c>
      <c r="H65" s="96">
        <f>SUM(H66:H67)</f>
        <v>0</v>
      </c>
    </row>
    <row r="66" spans="1:10" hidden="1" x14ac:dyDescent="0.2">
      <c r="B66" s="72">
        <v>322</v>
      </c>
      <c r="C66" s="73" t="s">
        <v>20</v>
      </c>
      <c r="D66" s="42"/>
      <c r="E66" s="42">
        <v>3590</v>
      </c>
      <c r="F66" s="42"/>
      <c r="G66" s="42"/>
      <c r="H66" s="42"/>
    </row>
    <row r="67" spans="1:10" hidden="1" x14ac:dyDescent="0.2">
      <c r="B67" s="72">
        <v>323</v>
      </c>
      <c r="C67" s="73" t="s">
        <v>21</v>
      </c>
      <c r="D67" s="42"/>
      <c r="E67" s="42">
        <v>82272.38</v>
      </c>
      <c r="F67" s="42"/>
      <c r="G67" s="42"/>
      <c r="H67" s="42"/>
    </row>
    <row r="68" spans="1:10" hidden="1" x14ac:dyDescent="0.2">
      <c r="B68" s="77"/>
      <c r="C68" s="78"/>
      <c r="D68" s="95"/>
      <c r="E68" s="95"/>
      <c r="F68" s="95"/>
      <c r="G68" s="95"/>
      <c r="H68" s="95"/>
    </row>
    <row r="69" spans="1:10" x14ac:dyDescent="0.2">
      <c r="A69" s="67">
        <v>2401</v>
      </c>
      <c r="C69" s="61" t="s">
        <v>146</v>
      </c>
      <c r="D69" s="7"/>
      <c r="E69" s="7"/>
      <c r="F69" s="7"/>
      <c r="G69" s="7"/>
      <c r="H69" s="7"/>
    </row>
    <row r="70" spans="1:10" x14ac:dyDescent="0.2">
      <c r="C70" s="61" t="s">
        <v>70</v>
      </c>
      <c r="D70" s="7"/>
      <c r="E70" s="7"/>
      <c r="F70" s="7"/>
      <c r="G70" s="7"/>
      <c r="H70" s="7"/>
    </row>
    <row r="71" spans="1:10" x14ac:dyDescent="0.2">
      <c r="A71" s="61" t="s">
        <v>143</v>
      </c>
      <c r="C71" s="61" t="s">
        <v>144</v>
      </c>
      <c r="D71" s="7"/>
      <c r="E71" s="7"/>
      <c r="F71" s="7"/>
      <c r="G71" s="7"/>
      <c r="H71" s="7"/>
    </row>
    <row r="72" spans="1:10" ht="15" x14ac:dyDescent="0.25">
      <c r="B72" s="68">
        <v>3</v>
      </c>
      <c r="C72" s="69" t="s">
        <v>14</v>
      </c>
      <c r="D72" s="22">
        <f>D73</f>
        <v>0</v>
      </c>
      <c r="E72" s="22">
        <f>E73</f>
        <v>0</v>
      </c>
      <c r="F72" s="22">
        <f>F73</f>
        <v>80000</v>
      </c>
      <c r="G72" s="22">
        <f>G73</f>
        <v>80000</v>
      </c>
      <c r="H72" s="22">
        <f>H73</f>
        <v>80000</v>
      </c>
    </row>
    <row r="73" spans="1:10" ht="15" x14ac:dyDescent="0.25">
      <c r="B73" s="70">
        <v>32</v>
      </c>
      <c r="C73" s="71" t="s">
        <v>18</v>
      </c>
      <c r="D73" s="96">
        <f>SUM(D74:D75)</f>
        <v>0</v>
      </c>
      <c r="E73" s="96">
        <f>SUM(E74:E75)</f>
        <v>0</v>
      </c>
      <c r="F73" s="96">
        <f>SUM(F74:F75)</f>
        <v>80000</v>
      </c>
      <c r="G73" s="96">
        <f>SUM(G74:G75)</f>
        <v>80000</v>
      </c>
      <c r="H73" s="96">
        <f>SUM(H74:H75)</f>
        <v>80000</v>
      </c>
    </row>
    <row r="74" spans="1:10" x14ac:dyDescent="0.2">
      <c r="B74" s="72">
        <v>323</v>
      </c>
      <c r="C74" s="73" t="s">
        <v>21</v>
      </c>
      <c r="D74" s="42"/>
      <c r="E74" s="42"/>
      <c r="F74" s="42">
        <v>80000</v>
      </c>
      <c r="G74" s="42">
        <v>80000</v>
      </c>
      <c r="H74" s="42">
        <v>80000</v>
      </c>
    </row>
    <row r="75" spans="1:10" hidden="1" x14ac:dyDescent="0.2">
      <c r="B75" s="77"/>
      <c r="C75" s="78"/>
      <c r="D75" s="95"/>
      <c r="E75" s="95"/>
      <c r="F75" s="95"/>
      <c r="G75" s="95"/>
      <c r="H75" s="95"/>
    </row>
    <row r="76" spans="1:10" hidden="1" x14ac:dyDescent="0.2">
      <c r="A76" s="61">
        <v>2101</v>
      </c>
      <c r="C76" s="61" t="s">
        <v>71</v>
      </c>
      <c r="D76" s="7"/>
      <c r="E76" s="7"/>
      <c r="F76" s="7"/>
      <c r="G76" s="7"/>
      <c r="H76" s="7"/>
    </row>
    <row r="77" spans="1:10" hidden="1" x14ac:dyDescent="0.2">
      <c r="A77" s="61">
        <v>53082</v>
      </c>
      <c r="C77" s="91" t="s">
        <v>180</v>
      </c>
      <c r="D77" s="7"/>
      <c r="E77" s="7"/>
      <c r="F77" s="7"/>
      <c r="G77" s="7"/>
      <c r="H77" s="7"/>
    </row>
    <row r="78" spans="1:10" ht="15" hidden="1" x14ac:dyDescent="0.25">
      <c r="A78" s="61" t="s">
        <v>69</v>
      </c>
      <c r="B78" s="75"/>
      <c r="C78" s="76" t="s">
        <v>77</v>
      </c>
      <c r="D78" s="41"/>
      <c r="E78" s="41"/>
      <c r="F78" s="41"/>
      <c r="G78" s="41"/>
      <c r="H78" s="41"/>
    </row>
    <row r="79" spans="1:10" ht="15" hidden="1" x14ac:dyDescent="0.25">
      <c r="B79" s="68">
        <v>3</v>
      </c>
      <c r="C79" s="69" t="s">
        <v>14</v>
      </c>
      <c r="D79" s="22">
        <f>D80+D82</f>
        <v>1800</v>
      </c>
      <c r="E79" s="22">
        <f>E80+E82</f>
        <v>0</v>
      </c>
      <c r="F79" s="22">
        <f>F80+F82</f>
        <v>0</v>
      </c>
      <c r="G79" s="22">
        <f>G80+G82</f>
        <v>0</v>
      </c>
      <c r="H79" s="22">
        <f>H80+H82</f>
        <v>0</v>
      </c>
      <c r="I79" s="58">
        <f>I80</f>
        <v>0</v>
      </c>
      <c r="J79" s="58">
        <f>I79</f>
        <v>0</v>
      </c>
    </row>
    <row r="80" spans="1:10" ht="15" hidden="1" x14ac:dyDescent="0.25">
      <c r="B80" s="70">
        <v>32</v>
      </c>
      <c r="C80" s="71" t="s">
        <v>18</v>
      </c>
      <c r="D80" s="96">
        <f>SUM(D81:D81)</f>
        <v>1800</v>
      </c>
      <c r="E80" s="96">
        <f>SUM(E81:E81)</f>
        <v>0</v>
      </c>
      <c r="F80" s="96">
        <f>SUM(F81:F81)</f>
        <v>0</v>
      </c>
      <c r="G80" s="96">
        <f>SUM(G81:G81)</f>
        <v>0</v>
      </c>
      <c r="H80" s="96">
        <f>SUM(H81:H81)</f>
        <v>0</v>
      </c>
      <c r="I80" s="58"/>
      <c r="J80" s="58">
        <f>I80</f>
        <v>0</v>
      </c>
    </row>
    <row r="81" spans="1:10" hidden="1" x14ac:dyDescent="0.2">
      <c r="B81" s="72">
        <v>323</v>
      </c>
      <c r="C81" s="73" t="s">
        <v>21</v>
      </c>
      <c r="D81" s="42">
        <v>1800</v>
      </c>
      <c r="E81" s="42">
        <v>0</v>
      </c>
      <c r="F81" s="42">
        <v>0</v>
      </c>
      <c r="G81" s="42">
        <v>0</v>
      </c>
      <c r="H81" s="42">
        <v>0</v>
      </c>
    </row>
    <row r="82" spans="1:10" x14ac:dyDescent="0.2">
      <c r="B82" s="77"/>
      <c r="C82" s="78"/>
      <c r="D82" s="95"/>
      <c r="E82" s="95"/>
      <c r="F82" s="95"/>
      <c r="G82" s="95"/>
      <c r="H82" s="95"/>
    </row>
    <row r="83" spans="1:10" x14ac:dyDescent="0.2">
      <c r="A83" s="61">
        <v>2301</v>
      </c>
      <c r="B83" s="77"/>
      <c r="C83" s="78" t="s">
        <v>86</v>
      </c>
      <c r="D83" s="95"/>
      <c r="E83" s="95"/>
      <c r="F83" s="95"/>
      <c r="G83" s="95"/>
      <c r="H83" s="95"/>
    </row>
    <row r="84" spans="1:10" x14ac:dyDescent="0.2">
      <c r="B84" s="77"/>
      <c r="C84" s="78" t="s">
        <v>70</v>
      </c>
      <c r="D84" s="95"/>
      <c r="E84" s="95"/>
      <c r="F84" s="95"/>
      <c r="G84" s="95"/>
      <c r="H84" s="95"/>
    </row>
    <row r="85" spans="1:10" ht="15" x14ac:dyDescent="0.25">
      <c r="A85" s="61" t="s">
        <v>129</v>
      </c>
      <c r="B85" s="81"/>
      <c r="C85" s="78" t="s">
        <v>115</v>
      </c>
      <c r="D85" s="98"/>
      <c r="E85" s="98"/>
      <c r="F85" s="98"/>
      <c r="G85" s="98"/>
      <c r="H85" s="98"/>
    </row>
    <row r="86" spans="1:10" ht="15" x14ac:dyDescent="0.25">
      <c r="B86" s="82">
        <v>3.4</v>
      </c>
      <c r="C86" s="83" t="s">
        <v>154</v>
      </c>
      <c r="D86" s="99">
        <f t="shared" ref="D86:J86" si="2">D87+D91</f>
        <v>7000</v>
      </c>
      <c r="E86" s="99">
        <f t="shared" ref="E86:F86" si="3">E87+E91</f>
        <v>505.06</v>
      </c>
      <c r="F86" s="99">
        <f t="shared" si="3"/>
        <v>7000</v>
      </c>
      <c r="G86" s="99">
        <f t="shared" ref="G86:H86" si="4">G87+G91</f>
        <v>7000</v>
      </c>
      <c r="H86" s="99">
        <f t="shared" si="4"/>
        <v>7000</v>
      </c>
      <c r="I86" s="58">
        <f t="shared" si="2"/>
        <v>7000</v>
      </c>
      <c r="J86" s="58">
        <f t="shared" si="2"/>
        <v>7000</v>
      </c>
    </row>
    <row r="87" spans="1:10" ht="15" x14ac:dyDescent="0.25">
      <c r="A87" s="67"/>
      <c r="B87" s="68">
        <v>3</v>
      </c>
      <c r="C87" s="69" t="s">
        <v>14</v>
      </c>
      <c r="D87" s="22">
        <f t="shared" ref="D87:I87" si="5">D88</f>
        <v>3500</v>
      </c>
      <c r="E87" s="22">
        <f t="shared" si="5"/>
        <v>505.06</v>
      </c>
      <c r="F87" s="22">
        <f t="shared" si="5"/>
        <v>3500</v>
      </c>
      <c r="G87" s="22">
        <f t="shared" si="5"/>
        <v>3500</v>
      </c>
      <c r="H87" s="22">
        <f t="shared" si="5"/>
        <v>7000</v>
      </c>
      <c r="I87" s="58">
        <f t="shared" si="5"/>
        <v>3500</v>
      </c>
      <c r="J87" s="58">
        <f>I87</f>
        <v>3500</v>
      </c>
    </row>
    <row r="88" spans="1:10" ht="15" x14ac:dyDescent="0.25">
      <c r="B88" s="70">
        <v>32</v>
      </c>
      <c r="C88" s="71" t="s">
        <v>18</v>
      </c>
      <c r="D88" s="96">
        <f>D90</f>
        <v>3500</v>
      </c>
      <c r="E88" s="96">
        <f>E90</f>
        <v>505.06</v>
      </c>
      <c r="F88" s="96">
        <f>F90</f>
        <v>3500</v>
      </c>
      <c r="G88" s="96">
        <f>G90</f>
        <v>3500</v>
      </c>
      <c r="H88" s="96">
        <f>SUM(H89:H90)</f>
        <v>7000</v>
      </c>
      <c r="I88" s="58">
        <f>F88</f>
        <v>3500</v>
      </c>
      <c r="J88" s="58">
        <f>I88</f>
        <v>3500</v>
      </c>
    </row>
    <row r="89" spans="1:10" ht="15" x14ac:dyDescent="0.25">
      <c r="B89" s="72">
        <v>322</v>
      </c>
      <c r="C89" s="73" t="s">
        <v>20</v>
      </c>
      <c r="D89" s="96"/>
      <c r="E89" s="96"/>
      <c r="F89" s="96"/>
      <c r="G89" s="96"/>
      <c r="H89" s="105">
        <v>2693.87</v>
      </c>
      <c r="I89" s="58"/>
      <c r="J89" s="58"/>
    </row>
    <row r="90" spans="1:10" x14ac:dyDescent="0.2">
      <c r="B90" s="72">
        <v>329</v>
      </c>
      <c r="C90" s="73" t="s">
        <v>83</v>
      </c>
      <c r="D90" s="42">
        <v>3500</v>
      </c>
      <c r="E90" s="105">
        <v>505.06</v>
      </c>
      <c r="F90" s="42">
        <v>3500</v>
      </c>
      <c r="G90" s="42">
        <v>3500</v>
      </c>
      <c r="H90" s="105">
        <v>4306.13</v>
      </c>
    </row>
    <row r="91" spans="1:10" ht="15" x14ac:dyDescent="0.25">
      <c r="B91" s="68">
        <v>4</v>
      </c>
      <c r="C91" s="69" t="s">
        <v>22</v>
      </c>
      <c r="D91" s="22">
        <f t="shared" ref="D91:I91" si="6">D92</f>
        <v>3500</v>
      </c>
      <c r="E91" s="22">
        <f t="shared" si="6"/>
        <v>0</v>
      </c>
      <c r="F91" s="22">
        <f t="shared" si="6"/>
        <v>3500</v>
      </c>
      <c r="G91" s="22">
        <f t="shared" si="6"/>
        <v>3500</v>
      </c>
      <c r="H91" s="22">
        <f t="shared" si="6"/>
        <v>0</v>
      </c>
      <c r="I91" s="58">
        <f t="shared" si="6"/>
        <v>3500</v>
      </c>
      <c r="J91" s="58">
        <f>I91</f>
        <v>3500</v>
      </c>
    </row>
    <row r="92" spans="1:10" ht="15" x14ac:dyDescent="0.25">
      <c r="B92" s="88">
        <v>42</v>
      </c>
      <c r="C92" s="89" t="s">
        <v>54</v>
      </c>
      <c r="D92" s="94">
        <f>D93</f>
        <v>3500</v>
      </c>
      <c r="E92" s="94">
        <f>E93</f>
        <v>0</v>
      </c>
      <c r="F92" s="94">
        <f>F93</f>
        <v>3500</v>
      </c>
      <c r="G92" s="94">
        <f>G93</f>
        <v>3500</v>
      </c>
      <c r="H92" s="94">
        <f>H93</f>
        <v>0</v>
      </c>
      <c r="I92" s="58">
        <f>F92</f>
        <v>3500</v>
      </c>
      <c r="J92" s="58">
        <f>I92</f>
        <v>3500</v>
      </c>
    </row>
    <row r="93" spans="1:10" x14ac:dyDescent="0.2">
      <c r="B93" s="86">
        <v>422</v>
      </c>
      <c r="C93" s="87" t="s">
        <v>116</v>
      </c>
      <c r="D93" s="14">
        <v>3500</v>
      </c>
      <c r="E93" s="106">
        <v>0</v>
      </c>
      <c r="F93" s="14">
        <v>3500</v>
      </c>
      <c r="G93" s="14">
        <v>3500</v>
      </c>
      <c r="H93" s="106">
        <v>0</v>
      </c>
    </row>
    <row r="94" spans="1:10" x14ac:dyDescent="0.2">
      <c r="B94" s="90"/>
      <c r="C94" s="91"/>
      <c r="D94" s="27"/>
      <c r="E94" s="112"/>
      <c r="F94" s="27"/>
      <c r="G94" s="27"/>
      <c r="H94" s="27"/>
    </row>
    <row r="95" spans="1:10" x14ac:dyDescent="0.2">
      <c r="B95" s="77"/>
      <c r="C95" s="78" t="s">
        <v>70</v>
      </c>
      <c r="D95" s="95"/>
      <c r="E95" s="95"/>
      <c r="F95" s="95"/>
      <c r="G95" s="95"/>
      <c r="H95" s="95"/>
    </row>
    <row r="96" spans="1:10" ht="15" x14ac:dyDescent="0.25">
      <c r="A96" s="61" t="s">
        <v>99</v>
      </c>
      <c r="B96" s="81"/>
      <c r="C96" s="78" t="s">
        <v>113</v>
      </c>
      <c r="D96" s="98"/>
      <c r="E96" s="98"/>
      <c r="F96" s="98"/>
      <c r="G96" s="98"/>
      <c r="H96" s="98"/>
    </row>
    <row r="97" spans="1:10" ht="15" x14ac:dyDescent="0.25">
      <c r="A97" s="67"/>
      <c r="B97" s="68">
        <v>3</v>
      </c>
      <c r="C97" s="69" t="s">
        <v>14</v>
      </c>
      <c r="D97" s="22">
        <f t="shared" ref="D97:H97" si="7">D98</f>
        <v>0</v>
      </c>
      <c r="E97" s="22">
        <f t="shared" si="7"/>
        <v>324</v>
      </c>
      <c r="F97" s="22">
        <f t="shared" si="7"/>
        <v>0</v>
      </c>
      <c r="G97" s="22">
        <f t="shared" si="7"/>
        <v>732.64</v>
      </c>
      <c r="H97" s="22">
        <f t="shared" si="7"/>
        <v>732.64</v>
      </c>
    </row>
    <row r="98" spans="1:10" ht="15" x14ac:dyDescent="0.25">
      <c r="B98" s="70">
        <v>32</v>
      </c>
      <c r="C98" s="71" t="s">
        <v>18</v>
      </c>
      <c r="D98" s="96">
        <f>D100</f>
        <v>0</v>
      </c>
      <c r="E98" s="96">
        <f>SUM(E99:E100)</f>
        <v>324</v>
      </c>
      <c r="F98" s="96">
        <f>SUM(F99:F100)</f>
        <v>0</v>
      </c>
      <c r="G98" s="96">
        <f>SUM(G99:G100)</f>
        <v>732.64</v>
      </c>
      <c r="H98" s="96">
        <f>SUM(H99:H100)</f>
        <v>732.64</v>
      </c>
    </row>
    <row r="99" spans="1:10" ht="15" x14ac:dyDescent="0.25">
      <c r="B99" s="86">
        <v>321</v>
      </c>
      <c r="C99" s="87" t="s">
        <v>19</v>
      </c>
      <c r="D99" s="96"/>
      <c r="E99" s="42">
        <v>126</v>
      </c>
      <c r="F99" s="42"/>
      <c r="G99" s="42">
        <v>292</v>
      </c>
      <c r="H99" s="42">
        <v>292</v>
      </c>
    </row>
    <row r="100" spans="1:10" x14ac:dyDescent="0.2">
      <c r="B100" s="72">
        <v>322</v>
      </c>
      <c r="C100" s="73" t="s">
        <v>20</v>
      </c>
      <c r="D100" s="42"/>
      <c r="E100" s="42">
        <v>198</v>
      </c>
      <c r="F100" s="42"/>
      <c r="G100" s="42">
        <v>440.64</v>
      </c>
      <c r="H100" s="42">
        <v>440.64</v>
      </c>
    </row>
    <row r="101" spans="1:10" ht="15" x14ac:dyDescent="0.25">
      <c r="B101" s="84"/>
      <c r="C101" s="85"/>
      <c r="D101" s="41"/>
      <c r="E101" s="41"/>
      <c r="F101" s="41"/>
      <c r="G101" s="41"/>
      <c r="H101" s="41"/>
    </row>
    <row r="102" spans="1:10" ht="15" x14ac:dyDescent="0.25">
      <c r="A102" s="61">
        <v>2301</v>
      </c>
      <c r="B102" s="84"/>
      <c r="C102" s="91" t="s">
        <v>86</v>
      </c>
      <c r="D102" s="41"/>
      <c r="E102" s="41"/>
      <c r="F102" s="41"/>
      <c r="G102" s="41"/>
      <c r="H102" s="41"/>
    </row>
    <row r="103" spans="1:10" x14ac:dyDescent="0.2">
      <c r="A103" s="61">
        <v>55291</v>
      </c>
      <c r="B103" s="90"/>
      <c r="C103" s="91" t="s">
        <v>106</v>
      </c>
      <c r="D103" s="27"/>
      <c r="E103" s="27"/>
      <c r="F103" s="27"/>
      <c r="G103" s="27"/>
      <c r="H103" s="27"/>
    </row>
    <row r="104" spans="1:10" x14ac:dyDescent="0.2">
      <c r="A104" s="61" t="s">
        <v>84</v>
      </c>
      <c r="B104" s="90"/>
      <c r="C104" s="91" t="s">
        <v>46</v>
      </c>
      <c r="D104" s="27"/>
      <c r="E104" s="27"/>
      <c r="F104" s="27"/>
      <c r="G104" s="27"/>
      <c r="H104" s="27"/>
    </row>
    <row r="105" spans="1:10" ht="15" x14ac:dyDescent="0.25">
      <c r="B105" s="68">
        <v>3</v>
      </c>
      <c r="C105" s="69" t="s">
        <v>14</v>
      </c>
      <c r="D105" s="22">
        <f>D106+D110</f>
        <v>420000</v>
      </c>
      <c r="E105" s="22">
        <f>E106+E110</f>
        <v>430000</v>
      </c>
      <c r="F105" s="22">
        <f>F106+F110</f>
        <v>420000</v>
      </c>
      <c r="G105" s="22">
        <f>G106+G110</f>
        <v>420000</v>
      </c>
      <c r="H105" s="22">
        <f>H106+H110</f>
        <v>460000</v>
      </c>
      <c r="I105" s="58">
        <f>SUM(I106:I110)</f>
        <v>420000</v>
      </c>
      <c r="J105" s="58">
        <f>I105</f>
        <v>420000</v>
      </c>
    </row>
    <row r="106" spans="1:10" ht="15" x14ac:dyDescent="0.25">
      <c r="B106" s="88">
        <v>31</v>
      </c>
      <c r="C106" s="89" t="s">
        <v>15</v>
      </c>
      <c r="D106" s="94">
        <f>SUM(D107:D109)</f>
        <v>404800</v>
      </c>
      <c r="E106" s="94">
        <f>SUM(E107:E109)</f>
        <v>422135</v>
      </c>
      <c r="F106" s="94">
        <f>SUM(F107:F109)</f>
        <v>404800</v>
      </c>
      <c r="G106" s="94">
        <f>SUM(G107:G109)</f>
        <v>404800</v>
      </c>
      <c r="H106" s="94">
        <f>SUM(H107:H109)</f>
        <v>442555</v>
      </c>
      <c r="I106" s="58">
        <f>F106</f>
        <v>404800</v>
      </c>
      <c r="J106" s="58">
        <f>I106</f>
        <v>404800</v>
      </c>
    </row>
    <row r="107" spans="1:10" x14ac:dyDescent="0.2">
      <c r="B107" s="86">
        <v>311</v>
      </c>
      <c r="C107" s="87" t="s">
        <v>85</v>
      </c>
      <c r="D107" s="14">
        <v>330000</v>
      </c>
      <c r="E107" s="106">
        <v>339000</v>
      </c>
      <c r="F107" s="14">
        <v>334000</v>
      </c>
      <c r="G107" s="14">
        <v>334000</v>
      </c>
      <c r="H107" s="106">
        <v>367000</v>
      </c>
    </row>
    <row r="108" spans="1:10" x14ac:dyDescent="0.2">
      <c r="B108" s="86">
        <v>312</v>
      </c>
      <c r="C108" s="87" t="s">
        <v>97</v>
      </c>
      <c r="D108" s="14">
        <v>22000</v>
      </c>
      <c r="E108" s="106">
        <v>27200</v>
      </c>
      <c r="F108" s="14">
        <v>18000</v>
      </c>
      <c r="G108" s="14">
        <v>18000</v>
      </c>
      <c r="H108" s="106">
        <v>15000</v>
      </c>
    </row>
    <row r="109" spans="1:10" x14ac:dyDescent="0.2">
      <c r="A109" s="67"/>
      <c r="B109" s="86">
        <v>313</v>
      </c>
      <c r="C109" s="87" t="s">
        <v>17</v>
      </c>
      <c r="D109" s="14">
        <v>52800</v>
      </c>
      <c r="E109" s="106">
        <v>55935</v>
      </c>
      <c r="F109" s="14">
        <v>52800</v>
      </c>
      <c r="G109" s="14">
        <v>52800</v>
      </c>
      <c r="H109" s="106">
        <v>60555</v>
      </c>
    </row>
    <row r="110" spans="1:10" ht="15" x14ac:dyDescent="0.25">
      <c r="B110" s="88">
        <v>32</v>
      </c>
      <c r="C110" s="89" t="s">
        <v>18</v>
      </c>
      <c r="D110" s="94">
        <f>SUM(D111:D111)</f>
        <v>15200</v>
      </c>
      <c r="E110" s="94">
        <f>SUM(E111:E111)</f>
        <v>7865</v>
      </c>
      <c r="F110" s="94">
        <f>SUM(F111:F111)</f>
        <v>15200</v>
      </c>
      <c r="G110" s="94">
        <f>SUM(G111:G111)</f>
        <v>15200</v>
      </c>
      <c r="H110" s="94">
        <f>SUM(H111:H111)</f>
        <v>17445</v>
      </c>
      <c r="I110" s="58">
        <f>F110</f>
        <v>15200</v>
      </c>
      <c r="J110" s="58">
        <f>I110</f>
        <v>15200</v>
      </c>
    </row>
    <row r="111" spans="1:10" x14ac:dyDescent="0.2">
      <c r="B111" s="86">
        <v>321</v>
      </c>
      <c r="C111" s="87" t="s">
        <v>19</v>
      </c>
      <c r="D111" s="14">
        <v>15200</v>
      </c>
      <c r="E111" s="106">
        <v>7865</v>
      </c>
      <c r="F111" s="14">
        <v>15200</v>
      </c>
      <c r="G111" s="14">
        <v>15200</v>
      </c>
      <c r="H111" s="106">
        <v>17445</v>
      </c>
    </row>
    <row r="112" spans="1:10" ht="15" x14ac:dyDescent="0.25">
      <c r="B112" s="84"/>
      <c r="C112" s="85"/>
      <c r="D112" s="41"/>
      <c r="E112" s="41"/>
      <c r="F112" s="41"/>
      <c r="G112" s="41"/>
      <c r="H112" s="41"/>
    </row>
    <row r="113" spans="1:10" ht="15" x14ac:dyDescent="0.25">
      <c r="A113" s="61">
        <v>2301</v>
      </c>
      <c r="B113" s="84"/>
      <c r="C113" s="91" t="s">
        <v>86</v>
      </c>
      <c r="D113" s="41"/>
      <c r="E113" s="41"/>
      <c r="F113" s="41"/>
      <c r="G113" s="41"/>
      <c r="H113" s="41"/>
    </row>
    <row r="114" spans="1:10" x14ac:dyDescent="0.2">
      <c r="A114" s="61">
        <v>53082</v>
      </c>
      <c r="B114" s="90"/>
      <c r="C114" s="91" t="s">
        <v>180</v>
      </c>
      <c r="D114" s="27"/>
      <c r="E114" s="27"/>
      <c r="F114" s="27"/>
      <c r="G114" s="27"/>
      <c r="H114" s="27"/>
    </row>
    <row r="115" spans="1:10" x14ac:dyDescent="0.2">
      <c r="A115" s="61" t="s">
        <v>181</v>
      </c>
      <c r="B115" s="90"/>
      <c r="C115" s="91" t="s">
        <v>182</v>
      </c>
      <c r="D115" s="27"/>
      <c r="E115" s="27"/>
      <c r="F115" s="27"/>
      <c r="G115" s="27"/>
      <c r="H115" s="27"/>
    </row>
    <row r="116" spans="1:10" ht="15" x14ac:dyDescent="0.25">
      <c r="B116" s="68">
        <v>3</v>
      </c>
      <c r="C116" s="69" t="s">
        <v>14</v>
      </c>
      <c r="D116" s="22">
        <f t="shared" ref="D116:I116" si="8">D117</f>
        <v>80000</v>
      </c>
      <c r="E116" s="22">
        <f t="shared" si="8"/>
        <v>70000</v>
      </c>
      <c r="F116" s="22">
        <f t="shared" si="8"/>
        <v>100000</v>
      </c>
      <c r="G116" s="22">
        <f t="shared" si="8"/>
        <v>65000</v>
      </c>
      <c r="H116" s="22">
        <f t="shared" si="8"/>
        <v>75000</v>
      </c>
      <c r="I116" s="58">
        <f t="shared" si="8"/>
        <v>100000</v>
      </c>
      <c r="J116" s="58">
        <f>I116</f>
        <v>100000</v>
      </c>
    </row>
    <row r="117" spans="1:10" ht="15" x14ac:dyDescent="0.25">
      <c r="B117" s="88">
        <v>37</v>
      </c>
      <c r="C117" s="89" t="s">
        <v>189</v>
      </c>
      <c r="D117" s="94">
        <f>SUM(D118:D118)</f>
        <v>80000</v>
      </c>
      <c r="E117" s="94">
        <f>SUM(E118:E118)</f>
        <v>70000</v>
      </c>
      <c r="F117" s="94">
        <f>SUM(F118:F118)</f>
        <v>100000</v>
      </c>
      <c r="G117" s="94">
        <f>SUM(G118:G118)</f>
        <v>65000</v>
      </c>
      <c r="H117" s="94">
        <f>SUM(H118:H118)</f>
        <v>75000</v>
      </c>
      <c r="I117" s="58">
        <v>100000</v>
      </c>
      <c r="J117" s="58">
        <f>I117</f>
        <v>100000</v>
      </c>
    </row>
    <row r="118" spans="1:10" x14ac:dyDescent="0.2">
      <c r="A118" s="67"/>
      <c r="B118" s="72">
        <v>372</v>
      </c>
      <c r="C118" s="73" t="s">
        <v>79</v>
      </c>
      <c r="D118" s="14">
        <v>80000</v>
      </c>
      <c r="E118" s="106">
        <v>70000</v>
      </c>
      <c r="F118" s="14">
        <v>100000</v>
      </c>
      <c r="G118" s="106">
        <v>65000</v>
      </c>
      <c r="H118" s="106">
        <v>75000</v>
      </c>
    </row>
    <row r="119" spans="1:10" ht="15" x14ac:dyDescent="0.25">
      <c r="B119" s="68">
        <v>4</v>
      </c>
      <c r="C119" s="69" t="s">
        <v>22</v>
      </c>
      <c r="D119" s="22">
        <f t="shared" ref="D119:H119" si="9">D120</f>
        <v>80000</v>
      </c>
      <c r="E119" s="22">
        <f t="shared" si="9"/>
        <v>55000</v>
      </c>
      <c r="F119" s="22">
        <f t="shared" si="9"/>
        <v>20000</v>
      </c>
      <c r="G119" s="22">
        <f t="shared" si="9"/>
        <v>55000</v>
      </c>
      <c r="H119" s="22">
        <f t="shared" si="9"/>
        <v>25000</v>
      </c>
      <c r="I119" s="58">
        <f>I120</f>
        <v>20000</v>
      </c>
      <c r="J119" s="58">
        <f>I119</f>
        <v>20000</v>
      </c>
    </row>
    <row r="120" spans="1:10" ht="15" x14ac:dyDescent="0.25">
      <c r="B120" s="88">
        <v>42</v>
      </c>
      <c r="C120" s="89" t="s">
        <v>54</v>
      </c>
      <c r="D120" s="94">
        <f>SUM(D121:D122)</f>
        <v>80000</v>
      </c>
      <c r="E120" s="94">
        <f>SUM(E121:E122)</f>
        <v>55000</v>
      </c>
      <c r="F120" s="94">
        <f>SUM(F121:F122)</f>
        <v>20000</v>
      </c>
      <c r="G120" s="94">
        <f>SUM(G121:G122)</f>
        <v>55000</v>
      </c>
      <c r="H120" s="94">
        <f>SUM(H121:H122)</f>
        <v>25000</v>
      </c>
      <c r="I120" s="58">
        <v>20000</v>
      </c>
      <c r="J120" s="58">
        <f>I120</f>
        <v>20000</v>
      </c>
    </row>
    <row r="121" spans="1:10" x14ac:dyDescent="0.2">
      <c r="B121" s="86">
        <v>424</v>
      </c>
      <c r="C121" s="87" t="s">
        <v>48</v>
      </c>
      <c r="D121" s="14">
        <v>80000</v>
      </c>
      <c r="E121" s="106">
        <v>55000</v>
      </c>
      <c r="F121" s="14">
        <v>20000</v>
      </c>
      <c r="G121" s="106">
        <v>55000</v>
      </c>
      <c r="H121" s="106">
        <v>25000</v>
      </c>
    </row>
    <row r="122" spans="1:10" ht="15" x14ac:dyDescent="0.25">
      <c r="B122" s="84"/>
      <c r="C122" s="85"/>
      <c r="D122" s="41"/>
      <c r="E122" s="41"/>
      <c r="F122" s="41"/>
      <c r="G122" s="41"/>
      <c r="H122" s="41"/>
    </row>
    <row r="123" spans="1:10" ht="15" x14ac:dyDescent="0.25">
      <c r="A123" s="61">
        <v>2301</v>
      </c>
      <c r="B123" s="84"/>
      <c r="C123" s="91" t="s">
        <v>86</v>
      </c>
      <c r="D123" s="41"/>
      <c r="E123" s="41"/>
      <c r="F123" s="41"/>
      <c r="G123" s="41"/>
      <c r="H123" s="41"/>
    </row>
    <row r="124" spans="1:10" x14ac:dyDescent="0.2">
      <c r="A124" s="61">
        <v>55291</v>
      </c>
      <c r="B124" s="90"/>
      <c r="C124" s="91" t="s">
        <v>106</v>
      </c>
      <c r="D124" s="27"/>
      <c r="E124" s="27"/>
      <c r="F124" s="27"/>
      <c r="G124" s="27"/>
      <c r="H124" s="27"/>
    </row>
    <row r="125" spans="1:10" x14ac:dyDescent="0.2">
      <c r="A125" s="61" t="s">
        <v>88</v>
      </c>
      <c r="B125" s="90"/>
      <c r="C125" s="91" t="s">
        <v>89</v>
      </c>
      <c r="D125" s="27"/>
      <c r="E125" s="27"/>
      <c r="F125" s="27"/>
      <c r="G125" s="27"/>
      <c r="H125" s="27"/>
    </row>
    <row r="126" spans="1:10" ht="15" x14ac:dyDescent="0.25">
      <c r="B126" s="68">
        <v>3</v>
      </c>
      <c r="C126" s="69" t="s">
        <v>14</v>
      </c>
      <c r="D126" s="22">
        <f t="shared" ref="D126:I126" si="10">D127</f>
        <v>4000</v>
      </c>
      <c r="E126" s="22">
        <f t="shared" si="10"/>
        <v>4000</v>
      </c>
      <c r="F126" s="22">
        <f t="shared" si="10"/>
        <v>4500</v>
      </c>
      <c r="G126" s="22">
        <f t="shared" si="10"/>
        <v>4500</v>
      </c>
      <c r="H126" s="22">
        <f t="shared" si="10"/>
        <v>3496.58</v>
      </c>
      <c r="I126" s="58">
        <f t="shared" si="10"/>
        <v>4500</v>
      </c>
      <c r="J126" s="58">
        <f>I126</f>
        <v>4500</v>
      </c>
    </row>
    <row r="127" spans="1:10" ht="15" x14ac:dyDescent="0.25">
      <c r="B127" s="88">
        <v>32</v>
      </c>
      <c r="C127" s="89" t="s">
        <v>18</v>
      </c>
      <c r="D127" s="94">
        <f>SUM(D128:D128)</f>
        <v>4000</v>
      </c>
      <c r="E127" s="94">
        <f>SUM(E128:E128)</f>
        <v>4000</v>
      </c>
      <c r="F127" s="94">
        <f>SUM(F128:F128)</f>
        <v>4500</v>
      </c>
      <c r="G127" s="94">
        <f>SUM(G128:G128)</f>
        <v>4500</v>
      </c>
      <c r="H127" s="94">
        <f>SUM(H128:H128)</f>
        <v>3496.58</v>
      </c>
      <c r="I127" s="58">
        <v>4500</v>
      </c>
      <c r="J127" s="58">
        <f>I127</f>
        <v>4500</v>
      </c>
    </row>
    <row r="128" spans="1:10" x14ac:dyDescent="0.2">
      <c r="A128" s="67"/>
      <c r="B128" s="86">
        <v>329</v>
      </c>
      <c r="C128" s="87" t="s">
        <v>83</v>
      </c>
      <c r="D128" s="14">
        <v>4000</v>
      </c>
      <c r="E128" s="14">
        <v>4000</v>
      </c>
      <c r="F128" s="14">
        <v>4500</v>
      </c>
      <c r="G128" s="14">
        <v>4500</v>
      </c>
      <c r="H128" s="14">
        <v>3496.58</v>
      </c>
    </row>
    <row r="129" spans="1:10" ht="15" x14ac:dyDescent="0.25">
      <c r="B129" s="84"/>
      <c r="C129" s="85"/>
      <c r="D129" s="41"/>
      <c r="E129" s="41"/>
      <c r="F129" s="41"/>
      <c r="G129" s="41"/>
      <c r="H129" s="41"/>
    </row>
    <row r="130" spans="1:10" x14ac:dyDescent="0.2">
      <c r="A130" s="61">
        <v>2301</v>
      </c>
      <c r="B130" s="90"/>
      <c r="C130" s="91" t="s">
        <v>86</v>
      </c>
      <c r="D130" s="27"/>
      <c r="E130" s="27"/>
      <c r="F130" s="27"/>
      <c r="G130" s="27"/>
      <c r="H130" s="27"/>
    </row>
    <row r="131" spans="1:10" x14ac:dyDescent="0.2">
      <c r="A131" s="61">
        <v>55291</v>
      </c>
      <c r="B131" s="90"/>
      <c r="C131" s="91" t="s">
        <v>106</v>
      </c>
      <c r="D131" s="27"/>
      <c r="E131" s="27"/>
      <c r="F131" s="27"/>
      <c r="G131" s="27"/>
      <c r="H131" s="27"/>
    </row>
    <row r="132" spans="1:10" x14ac:dyDescent="0.2">
      <c r="A132" s="67" t="s">
        <v>90</v>
      </c>
      <c r="B132" s="90"/>
      <c r="C132" s="91" t="s">
        <v>91</v>
      </c>
      <c r="D132" s="27"/>
      <c r="E132" s="27"/>
      <c r="F132" s="27"/>
      <c r="G132" s="27"/>
      <c r="H132" s="27"/>
    </row>
    <row r="133" spans="1:10" ht="15" x14ac:dyDescent="0.25">
      <c r="B133" s="68">
        <v>3</v>
      </c>
      <c r="C133" s="69" t="s">
        <v>14</v>
      </c>
      <c r="D133" s="22">
        <f t="shared" ref="D133:I133" si="11">D134</f>
        <v>70000</v>
      </c>
      <c r="E133" s="22">
        <f t="shared" si="11"/>
        <v>93000</v>
      </c>
      <c r="F133" s="22">
        <f t="shared" si="11"/>
        <v>80000</v>
      </c>
      <c r="G133" s="22">
        <f t="shared" si="11"/>
        <v>80000</v>
      </c>
      <c r="H133" s="22">
        <f t="shared" si="11"/>
        <v>72000</v>
      </c>
      <c r="I133" s="58">
        <f t="shared" si="11"/>
        <v>80000</v>
      </c>
      <c r="J133" s="58">
        <f>I133</f>
        <v>80000</v>
      </c>
    </row>
    <row r="134" spans="1:10" ht="15" x14ac:dyDescent="0.25">
      <c r="B134" s="88">
        <v>31</v>
      </c>
      <c r="C134" s="89" t="s">
        <v>15</v>
      </c>
      <c r="D134" s="94">
        <f>SUM(D135:D136)</f>
        <v>70000</v>
      </c>
      <c r="E134" s="94">
        <f>SUM(E135:E136)</f>
        <v>93000</v>
      </c>
      <c r="F134" s="94">
        <f>SUM(F135:F136)</f>
        <v>80000</v>
      </c>
      <c r="G134" s="94">
        <f>SUM(G135:G136)</f>
        <v>80000</v>
      </c>
      <c r="H134" s="94">
        <f>SUM(H135:H136)</f>
        <v>72000</v>
      </c>
      <c r="I134" s="58">
        <v>80000</v>
      </c>
      <c r="J134" s="58">
        <f>I134</f>
        <v>80000</v>
      </c>
    </row>
    <row r="135" spans="1:10" x14ac:dyDescent="0.2">
      <c r="B135" s="86">
        <v>311</v>
      </c>
      <c r="C135" s="87" t="s">
        <v>85</v>
      </c>
      <c r="D135" s="14">
        <v>60000</v>
      </c>
      <c r="E135" s="14">
        <v>79828.33</v>
      </c>
      <c r="F135" s="14">
        <v>68780</v>
      </c>
      <c r="G135" s="14">
        <v>68780</v>
      </c>
      <c r="H135" s="106">
        <v>61802.58</v>
      </c>
    </row>
    <row r="136" spans="1:10" x14ac:dyDescent="0.2">
      <c r="B136" s="86">
        <v>313</v>
      </c>
      <c r="C136" s="87" t="s">
        <v>17</v>
      </c>
      <c r="D136" s="14">
        <v>10000</v>
      </c>
      <c r="E136" s="14">
        <v>13171.67</v>
      </c>
      <c r="F136" s="14">
        <v>11220</v>
      </c>
      <c r="G136" s="14">
        <v>11220</v>
      </c>
      <c r="H136" s="106">
        <v>10197.42</v>
      </c>
    </row>
    <row r="137" spans="1:10" x14ac:dyDescent="0.2">
      <c r="B137" s="90"/>
      <c r="C137" s="91"/>
      <c r="D137" s="27"/>
      <c r="E137" s="27"/>
      <c r="F137" s="27"/>
      <c r="G137" s="27"/>
      <c r="H137" s="27"/>
    </row>
    <row r="138" spans="1:10" x14ac:dyDescent="0.2">
      <c r="A138" s="61">
        <v>2301</v>
      </c>
      <c r="B138" s="90"/>
      <c r="C138" s="91" t="s">
        <v>86</v>
      </c>
      <c r="D138" s="27"/>
      <c r="E138" s="27"/>
      <c r="F138" s="27"/>
      <c r="G138" s="27"/>
      <c r="H138" s="27"/>
    </row>
    <row r="139" spans="1:10" x14ac:dyDescent="0.2">
      <c r="A139" s="67">
        <v>55291</v>
      </c>
      <c r="B139" s="90"/>
      <c r="C139" s="91" t="s">
        <v>106</v>
      </c>
      <c r="D139" s="27"/>
      <c r="E139" s="27"/>
      <c r="F139" s="27"/>
      <c r="G139" s="27"/>
      <c r="H139" s="27"/>
    </row>
    <row r="140" spans="1:10" x14ac:dyDescent="0.2">
      <c r="A140" s="61" t="s">
        <v>92</v>
      </c>
      <c r="B140" s="90"/>
      <c r="C140" s="91" t="s">
        <v>45</v>
      </c>
      <c r="D140" s="27"/>
      <c r="E140" s="27"/>
      <c r="F140" s="27"/>
      <c r="G140" s="27"/>
      <c r="H140" s="27"/>
    </row>
    <row r="141" spans="1:10" ht="15" x14ac:dyDescent="0.25">
      <c r="B141" s="68">
        <v>3</v>
      </c>
      <c r="C141" s="69" t="s">
        <v>14</v>
      </c>
      <c r="D141" s="22">
        <f t="shared" ref="D141:I141" si="12">D142</f>
        <v>5000</v>
      </c>
      <c r="E141" s="22">
        <f t="shared" si="12"/>
        <v>5000</v>
      </c>
      <c r="F141" s="22">
        <f t="shared" si="12"/>
        <v>5000</v>
      </c>
      <c r="G141" s="22">
        <f t="shared" si="12"/>
        <v>5000</v>
      </c>
      <c r="H141" s="22">
        <f t="shared" si="12"/>
        <v>8000</v>
      </c>
      <c r="I141" s="58">
        <f t="shared" si="12"/>
        <v>5000</v>
      </c>
      <c r="J141" s="58">
        <f>I141</f>
        <v>5000</v>
      </c>
    </row>
    <row r="142" spans="1:10" ht="15" x14ac:dyDescent="0.25">
      <c r="B142" s="88">
        <v>32</v>
      </c>
      <c r="C142" s="89" t="s">
        <v>18</v>
      </c>
      <c r="D142" s="94">
        <f>SUM(D144:D144)</f>
        <v>5000</v>
      </c>
      <c r="E142" s="94">
        <f>SUM(E144:E144)</f>
        <v>5000</v>
      </c>
      <c r="F142" s="94">
        <f>SUM(F144:F144)</f>
        <v>5000</v>
      </c>
      <c r="G142" s="94">
        <f>SUM(G144:G144)</f>
        <v>5000</v>
      </c>
      <c r="H142" s="94">
        <f>SUM(H143:H144)</f>
        <v>8000</v>
      </c>
      <c r="I142" s="58">
        <f>F142</f>
        <v>5000</v>
      </c>
      <c r="J142" s="58">
        <f>I142</f>
        <v>5000</v>
      </c>
    </row>
    <row r="143" spans="1:10" ht="15" x14ac:dyDescent="0.25">
      <c r="B143" s="86">
        <v>321</v>
      </c>
      <c r="C143" s="87" t="s">
        <v>19</v>
      </c>
      <c r="D143" s="94"/>
      <c r="E143" s="94"/>
      <c r="F143" s="94"/>
      <c r="G143" s="94"/>
      <c r="H143" s="106">
        <v>1400</v>
      </c>
      <c r="I143" s="58"/>
      <c r="J143" s="58"/>
    </row>
    <row r="144" spans="1:10" x14ac:dyDescent="0.2">
      <c r="B144" s="86">
        <v>323</v>
      </c>
      <c r="C144" s="87" t="s">
        <v>21</v>
      </c>
      <c r="D144" s="14">
        <v>5000</v>
      </c>
      <c r="E144" s="14">
        <v>5000</v>
      </c>
      <c r="F144" s="14">
        <v>5000</v>
      </c>
      <c r="G144" s="14">
        <v>5000</v>
      </c>
      <c r="H144" s="106">
        <v>6600</v>
      </c>
    </row>
    <row r="145" spans="1:10" x14ac:dyDescent="0.2">
      <c r="B145" s="90"/>
      <c r="C145" s="91"/>
      <c r="D145" s="27"/>
      <c r="E145" s="27"/>
      <c r="F145" s="27"/>
      <c r="G145" s="27"/>
      <c r="H145" s="27"/>
    </row>
    <row r="146" spans="1:10" x14ac:dyDescent="0.2">
      <c r="A146" s="61">
        <v>2301</v>
      </c>
      <c r="B146" s="90"/>
      <c r="C146" s="91" t="s">
        <v>86</v>
      </c>
      <c r="D146" s="27"/>
      <c r="E146" s="27"/>
      <c r="F146" s="27"/>
      <c r="G146" s="27"/>
      <c r="H146" s="27"/>
    </row>
    <row r="147" spans="1:10" x14ac:dyDescent="0.2">
      <c r="A147" s="61">
        <v>55291</v>
      </c>
      <c r="B147" s="90"/>
      <c r="C147" s="91" t="s">
        <v>106</v>
      </c>
      <c r="D147" s="27"/>
      <c r="E147" s="27"/>
      <c r="F147" s="27"/>
      <c r="G147" s="27"/>
      <c r="H147" s="27"/>
    </row>
    <row r="148" spans="1:10" ht="15" x14ac:dyDescent="0.25">
      <c r="A148" s="61" t="s">
        <v>151</v>
      </c>
      <c r="B148" s="84"/>
      <c r="C148" s="91" t="s">
        <v>152</v>
      </c>
      <c r="D148" s="41"/>
      <c r="E148" s="41"/>
      <c r="F148" s="41"/>
      <c r="G148" s="41"/>
      <c r="H148" s="41"/>
    </row>
    <row r="149" spans="1:10" ht="15" x14ac:dyDescent="0.25">
      <c r="B149" s="68">
        <v>3</v>
      </c>
      <c r="C149" s="69" t="s">
        <v>14</v>
      </c>
      <c r="D149" s="22">
        <f t="shared" ref="D149:I149" si="13">D150</f>
        <v>10000</v>
      </c>
      <c r="E149" s="22">
        <f t="shared" si="13"/>
        <v>0</v>
      </c>
      <c r="F149" s="22">
        <f t="shared" si="13"/>
        <v>10000</v>
      </c>
      <c r="G149" s="22">
        <f t="shared" si="13"/>
        <v>10000</v>
      </c>
      <c r="H149" s="22">
        <f t="shared" si="13"/>
        <v>1579.87</v>
      </c>
      <c r="I149" s="58">
        <f t="shared" si="13"/>
        <v>10000</v>
      </c>
      <c r="J149" s="58">
        <f>I149</f>
        <v>10000</v>
      </c>
    </row>
    <row r="150" spans="1:10" ht="15" x14ac:dyDescent="0.25">
      <c r="B150" s="88">
        <v>32</v>
      </c>
      <c r="C150" s="89" t="s">
        <v>18</v>
      </c>
      <c r="D150" s="94">
        <f>SUM(D151:D152)</f>
        <v>10000</v>
      </c>
      <c r="E150" s="94">
        <f>SUM(E151:E152)</f>
        <v>0</v>
      </c>
      <c r="F150" s="94">
        <f>SUM(F151:F152)</f>
        <v>10000</v>
      </c>
      <c r="G150" s="94">
        <f>SUM(G151:G152)</f>
        <v>10000</v>
      </c>
      <c r="H150" s="94">
        <f>SUM(H151:H152)</f>
        <v>1579.87</v>
      </c>
      <c r="I150" s="58">
        <f>F150</f>
        <v>10000</v>
      </c>
      <c r="J150" s="58">
        <f>I150</f>
        <v>10000</v>
      </c>
    </row>
    <row r="151" spans="1:10" hidden="1" x14ac:dyDescent="0.2">
      <c r="A151" s="67"/>
      <c r="B151" s="86">
        <v>321</v>
      </c>
      <c r="C151" s="87" t="s">
        <v>19</v>
      </c>
      <c r="D151" s="14">
        <v>0</v>
      </c>
      <c r="E151" s="14">
        <v>0</v>
      </c>
      <c r="F151" s="14">
        <v>0</v>
      </c>
      <c r="G151" s="14">
        <v>0</v>
      </c>
      <c r="H151" s="14">
        <v>0</v>
      </c>
    </row>
    <row r="152" spans="1:10" x14ac:dyDescent="0.2">
      <c r="A152" s="67"/>
      <c r="B152" s="86">
        <v>324</v>
      </c>
      <c r="C152" s="87" t="s">
        <v>153</v>
      </c>
      <c r="D152" s="14">
        <v>10000</v>
      </c>
      <c r="E152" s="106">
        <v>0</v>
      </c>
      <c r="F152" s="14">
        <v>10000</v>
      </c>
      <c r="G152" s="14">
        <v>10000</v>
      </c>
      <c r="H152" s="106">
        <v>1579.87</v>
      </c>
    </row>
    <row r="153" spans="1:10" x14ac:dyDescent="0.2">
      <c r="B153" s="90"/>
      <c r="C153" s="91"/>
      <c r="D153" s="27"/>
      <c r="E153" s="27"/>
      <c r="F153" s="27"/>
      <c r="G153" s="27"/>
      <c r="H153" s="27"/>
    </row>
    <row r="154" spans="1:10" x14ac:dyDescent="0.2">
      <c r="A154" s="61">
        <v>2301</v>
      </c>
      <c r="B154" s="90"/>
      <c r="C154" s="91" t="s">
        <v>86</v>
      </c>
      <c r="D154" s="27"/>
      <c r="E154" s="27"/>
      <c r="F154" s="27"/>
      <c r="G154" s="27"/>
      <c r="H154" s="27"/>
    </row>
    <row r="155" spans="1:10" x14ac:dyDescent="0.2">
      <c r="A155" s="61">
        <v>55291</v>
      </c>
      <c r="B155" s="90"/>
      <c r="C155" s="91" t="s">
        <v>106</v>
      </c>
      <c r="D155" s="27"/>
      <c r="E155" s="27"/>
      <c r="F155" s="27"/>
      <c r="G155" s="27"/>
      <c r="H155" s="27"/>
    </row>
    <row r="156" spans="1:10" ht="15" x14ac:dyDescent="0.25">
      <c r="A156" s="61" t="s">
        <v>102</v>
      </c>
      <c r="B156" s="84"/>
      <c r="C156" s="91" t="s">
        <v>101</v>
      </c>
      <c r="D156" s="41"/>
      <c r="E156" s="41"/>
      <c r="F156" s="41"/>
      <c r="G156" s="41"/>
      <c r="H156" s="41"/>
    </row>
    <row r="157" spans="1:10" ht="15" x14ac:dyDescent="0.25">
      <c r="B157" s="68">
        <v>3</v>
      </c>
      <c r="C157" s="69" t="s">
        <v>14</v>
      </c>
      <c r="D157" s="22">
        <f t="shared" ref="D157:I157" si="14">D158</f>
        <v>5000</v>
      </c>
      <c r="E157" s="22">
        <f t="shared" si="14"/>
        <v>5000</v>
      </c>
      <c r="F157" s="22">
        <f t="shared" si="14"/>
        <v>5000</v>
      </c>
      <c r="G157" s="22">
        <f t="shared" si="14"/>
        <v>5000</v>
      </c>
      <c r="H157" s="22">
        <f t="shared" si="14"/>
        <v>5000</v>
      </c>
      <c r="I157" s="58">
        <f t="shared" si="14"/>
        <v>5000</v>
      </c>
      <c r="J157" s="58">
        <f>I157</f>
        <v>5000</v>
      </c>
    </row>
    <row r="158" spans="1:10" ht="15" x14ac:dyDescent="0.25">
      <c r="B158" s="88">
        <v>32</v>
      </c>
      <c r="C158" s="89" t="s">
        <v>18</v>
      </c>
      <c r="D158" s="94">
        <f>SUM(D159:D160)</f>
        <v>5000</v>
      </c>
      <c r="E158" s="94">
        <f>SUM(E159:E160)</f>
        <v>5000</v>
      </c>
      <c r="F158" s="94">
        <f>SUM(F159:F160)</f>
        <v>5000</v>
      </c>
      <c r="G158" s="94">
        <f>SUM(G159:G160)</f>
        <v>5000</v>
      </c>
      <c r="H158" s="94">
        <f>SUM(H159:H160)</f>
        <v>5000</v>
      </c>
      <c r="I158" s="58">
        <f>F158</f>
        <v>5000</v>
      </c>
      <c r="J158" s="58">
        <f>I158</f>
        <v>5000</v>
      </c>
    </row>
    <row r="159" spans="1:10" ht="15" x14ac:dyDescent="0.25">
      <c r="B159" s="86">
        <v>323</v>
      </c>
      <c r="C159" s="87" t="s">
        <v>21</v>
      </c>
      <c r="D159" s="14">
        <v>2500</v>
      </c>
      <c r="E159" s="14">
        <v>2500</v>
      </c>
      <c r="F159" s="14">
        <v>2500</v>
      </c>
      <c r="G159" s="14">
        <v>2500</v>
      </c>
      <c r="H159" s="14">
        <v>2500</v>
      </c>
      <c r="I159" s="58"/>
      <c r="J159" s="58"/>
    </row>
    <row r="160" spans="1:10" x14ac:dyDescent="0.2">
      <c r="A160" s="67"/>
      <c r="B160" s="86">
        <v>329</v>
      </c>
      <c r="C160" s="87" t="s">
        <v>83</v>
      </c>
      <c r="D160" s="14">
        <v>2500</v>
      </c>
      <c r="E160" s="14">
        <v>2500</v>
      </c>
      <c r="F160" s="14">
        <v>2500</v>
      </c>
      <c r="G160" s="14">
        <v>2500</v>
      </c>
      <c r="H160" s="14">
        <v>2500</v>
      </c>
    </row>
    <row r="161" spans="1:10" x14ac:dyDescent="0.2">
      <c r="A161" s="67"/>
      <c r="B161" s="90"/>
      <c r="C161" s="91"/>
      <c r="D161" s="27"/>
      <c r="E161" s="27"/>
      <c r="F161" s="27"/>
      <c r="G161" s="27"/>
      <c r="H161" s="27"/>
    </row>
    <row r="162" spans="1:10" ht="15" x14ac:dyDescent="0.25">
      <c r="A162" s="61">
        <v>2301</v>
      </c>
      <c r="B162" s="84"/>
      <c r="C162" s="91" t="s">
        <v>86</v>
      </c>
      <c r="D162" s="41"/>
      <c r="E162" s="41"/>
      <c r="F162" s="41"/>
      <c r="G162" s="41"/>
      <c r="H162" s="41"/>
    </row>
    <row r="163" spans="1:10" x14ac:dyDescent="0.2">
      <c r="A163" s="61">
        <v>55291</v>
      </c>
      <c r="B163" s="90"/>
      <c r="C163" s="91" t="s">
        <v>106</v>
      </c>
      <c r="D163" s="27"/>
      <c r="E163" s="27"/>
      <c r="F163" s="27"/>
      <c r="G163" s="27"/>
      <c r="H163" s="27"/>
    </row>
    <row r="164" spans="1:10" x14ac:dyDescent="0.2">
      <c r="A164" s="61" t="s">
        <v>227</v>
      </c>
      <c r="B164" s="90"/>
      <c r="C164" s="91" t="s">
        <v>228</v>
      </c>
      <c r="D164" s="27"/>
      <c r="E164" s="27"/>
      <c r="F164" s="27"/>
      <c r="G164" s="27"/>
      <c r="H164" s="27"/>
    </row>
    <row r="165" spans="1:10" ht="15" x14ac:dyDescent="0.25">
      <c r="B165" s="68">
        <v>3</v>
      </c>
      <c r="C165" s="69" t="s">
        <v>14</v>
      </c>
      <c r="D165" s="22">
        <f t="shared" ref="D165:I165" si="15">D166</f>
        <v>0</v>
      </c>
      <c r="E165" s="22">
        <f t="shared" si="15"/>
        <v>0</v>
      </c>
      <c r="F165" s="22">
        <f t="shared" si="15"/>
        <v>0</v>
      </c>
      <c r="G165" s="22">
        <f t="shared" si="15"/>
        <v>15000</v>
      </c>
      <c r="H165" s="22">
        <f t="shared" si="15"/>
        <v>2200</v>
      </c>
      <c r="I165" s="58">
        <f t="shared" si="15"/>
        <v>0</v>
      </c>
      <c r="J165" s="58">
        <f>I165</f>
        <v>0</v>
      </c>
    </row>
    <row r="166" spans="1:10" ht="15" x14ac:dyDescent="0.25">
      <c r="B166" s="88">
        <v>32</v>
      </c>
      <c r="C166" s="89" t="s">
        <v>18</v>
      </c>
      <c r="D166" s="94">
        <f>SUM(D167:D168)</f>
        <v>0</v>
      </c>
      <c r="E166" s="94">
        <f>SUM(E167:E168)</f>
        <v>0</v>
      </c>
      <c r="F166" s="94">
        <f>SUM(F167:F168)</f>
        <v>0</v>
      </c>
      <c r="G166" s="94">
        <f>SUM(G167:G168)</f>
        <v>15000</v>
      </c>
      <c r="H166" s="108">
        <f>SUM(H167:H168)</f>
        <v>2200</v>
      </c>
      <c r="I166" s="58">
        <f>D166</f>
        <v>0</v>
      </c>
      <c r="J166" s="58">
        <f>I166</f>
        <v>0</v>
      </c>
    </row>
    <row r="167" spans="1:10" ht="15" x14ac:dyDescent="0.25">
      <c r="B167" s="86">
        <v>323</v>
      </c>
      <c r="C167" s="87" t="s">
        <v>21</v>
      </c>
      <c r="D167" s="14"/>
      <c r="E167" s="14"/>
      <c r="F167" s="14"/>
      <c r="G167" s="14">
        <v>10000</v>
      </c>
      <c r="H167" s="106">
        <v>0</v>
      </c>
      <c r="I167" s="58"/>
      <c r="J167" s="58"/>
    </row>
    <row r="168" spans="1:10" x14ac:dyDescent="0.2">
      <c r="A168" s="67"/>
      <c r="B168" s="86">
        <v>329</v>
      </c>
      <c r="C168" s="87" t="s">
        <v>83</v>
      </c>
      <c r="D168" s="14"/>
      <c r="E168" s="14"/>
      <c r="F168" s="14"/>
      <c r="G168" s="14">
        <v>5000</v>
      </c>
      <c r="H168" s="106">
        <v>2200</v>
      </c>
    </row>
    <row r="169" spans="1:10" ht="15" x14ac:dyDescent="0.25">
      <c r="B169" s="84"/>
      <c r="C169" s="85"/>
      <c r="D169" s="41"/>
      <c r="E169" s="41"/>
      <c r="F169" s="41"/>
      <c r="G169" s="41"/>
      <c r="H169" s="41"/>
    </row>
    <row r="170" spans="1:10" x14ac:dyDescent="0.2">
      <c r="A170" s="61">
        <v>53083</v>
      </c>
      <c r="B170" s="90"/>
      <c r="C170" s="91" t="s">
        <v>176</v>
      </c>
      <c r="D170" s="27"/>
      <c r="E170" s="27"/>
      <c r="F170" s="27"/>
      <c r="G170" s="27"/>
      <c r="H170" s="27"/>
    </row>
    <row r="171" spans="1:10" ht="15" x14ac:dyDescent="0.25">
      <c r="A171" s="61" t="s">
        <v>197</v>
      </c>
      <c r="B171" s="84"/>
      <c r="C171" s="91" t="s">
        <v>198</v>
      </c>
      <c r="D171" s="41"/>
      <c r="E171" s="41"/>
      <c r="F171" s="41"/>
      <c r="G171" s="41"/>
      <c r="H171" s="41"/>
    </row>
    <row r="172" spans="1:10" ht="15" x14ac:dyDescent="0.25">
      <c r="B172" s="68">
        <v>3</v>
      </c>
      <c r="C172" s="69" t="s">
        <v>14</v>
      </c>
      <c r="D172" s="22">
        <f>D176</f>
        <v>130000</v>
      </c>
      <c r="E172" s="22">
        <f>E173+E176+E180</f>
        <v>43384.71</v>
      </c>
      <c r="F172" s="22">
        <f>F173+F176+F180</f>
        <v>86615.290000000008</v>
      </c>
      <c r="G172" s="22">
        <f>G173+G176+G180</f>
        <v>95825</v>
      </c>
      <c r="H172" s="22">
        <f>H173+H176+H180</f>
        <v>95825</v>
      </c>
      <c r="I172" s="58">
        <f>I173+I176</f>
        <v>86615.290000000008</v>
      </c>
      <c r="J172" s="58">
        <f>I172</f>
        <v>86615.290000000008</v>
      </c>
    </row>
    <row r="173" spans="1:10" ht="15" x14ac:dyDescent="0.25">
      <c r="B173" s="88">
        <v>31</v>
      </c>
      <c r="C173" s="89" t="s">
        <v>15</v>
      </c>
      <c r="D173" s="94"/>
      <c r="E173" s="94">
        <f>SUM(E174:E175)</f>
        <v>17475</v>
      </c>
      <c r="F173" s="94">
        <f>SUM(F174:F175)</f>
        <v>23300</v>
      </c>
      <c r="G173" s="94">
        <f>SUM(G174:G175)</f>
        <v>3825</v>
      </c>
      <c r="H173" s="94">
        <f>SUM(H174:H175)</f>
        <v>3825</v>
      </c>
      <c r="I173" s="58">
        <v>23300</v>
      </c>
      <c r="J173" s="58">
        <v>23300</v>
      </c>
    </row>
    <row r="174" spans="1:10" x14ac:dyDescent="0.2">
      <c r="B174" s="86">
        <v>311</v>
      </c>
      <c r="C174" s="87" t="s">
        <v>85</v>
      </c>
      <c r="D174" s="14"/>
      <c r="E174" s="106">
        <v>15000</v>
      </c>
      <c r="F174" s="14">
        <v>20000</v>
      </c>
      <c r="G174" s="14">
        <v>3000</v>
      </c>
      <c r="H174" s="14">
        <v>3000</v>
      </c>
      <c r="I174" s="62"/>
      <c r="J174" s="62"/>
    </row>
    <row r="175" spans="1:10" x14ac:dyDescent="0.2">
      <c r="B175" s="86">
        <v>313</v>
      </c>
      <c r="C175" s="87" t="s">
        <v>17</v>
      </c>
      <c r="D175" s="14"/>
      <c r="E175" s="106">
        <v>2475</v>
      </c>
      <c r="F175" s="14">
        <v>3300</v>
      </c>
      <c r="G175" s="14">
        <v>825</v>
      </c>
      <c r="H175" s="14">
        <v>825</v>
      </c>
      <c r="I175" s="62"/>
      <c r="J175" s="62"/>
    </row>
    <row r="176" spans="1:10" ht="15" x14ac:dyDescent="0.25">
      <c r="B176" s="88">
        <v>32</v>
      </c>
      <c r="C176" s="89" t="s">
        <v>18</v>
      </c>
      <c r="D176" s="94">
        <f>SUM(D177:D178)</f>
        <v>130000</v>
      </c>
      <c r="E176" s="94">
        <f>SUM(E177:E179)</f>
        <v>25409.71</v>
      </c>
      <c r="F176" s="94">
        <f>SUM(F177:F179)</f>
        <v>63315.29</v>
      </c>
      <c r="G176" s="94">
        <f>SUM(G177:G179)</f>
        <v>91000</v>
      </c>
      <c r="H176" s="94">
        <f>SUM(H177:H179)</f>
        <v>91000</v>
      </c>
      <c r="I176" s="58">
        <v>63315.29</v>
      </c>
      <c r="J176" s="58">
        <f>I176</f>
        <v>63315.29</v>
      </c>
    </row>
    <row r="177" spans="1:12" ht="15" x14ac:dyDescent="0.25">
      <c r="B177" s="86">
        <v>321</v>
      </c>
      <c r="C177" s="87" t="s">
        <v>19</v>
      </c>
      <c r="D177" s="14">
        <v>65000</v>
      </c>
      <c r="E177" s="106">
        <v>15000</v>
      </c>
      <c r="F177" s="14">
        <v>43315.29</v>
      </c>
      <c r="G177" s="14">
        <v>30000</v>
      </c>
      <c r="H177" s="14">
        <v>30000</v>
      </c>
      <c r="I177" s="58"/>
      <c r="J177" s="58"/>
    </row>
    <row r="178" spans="1:12" x14ac:dyDescent="0.2">
      <c r="A178" s="67"/>
      <c r="B178" s="86">
        <v>324</v>
      </c>
      <c r="C178" s="87" t="s">
        <v>153</v>
      </c>
      <c r="D178" s="14">
        <v>65000</v>
      </c>
      <c r="E178" s="106">
        <v>5000</v>
      </c>
      <c r="F178" s="14">
        <v>20000</v>
      </c>
      <c r="G178" s="14">
        <v>58000</v>
      </c>
      <c r="H178" s="14">
        <v>58000</v>
      </c>
    </row>
    <row r="179" spans="1:12" x14ac:dyDescent="0.2">
      <c r="A179" s="67"/>
      <c r="B179" s="86">
        <v>329</v>
      </c>
      <c r="C179" s="87" t="s">
        <v>83</v>
      </c>
      <c r="D179" s="14"/>
      <c r="E179" s="106">
        <v>5409.71</v>
      </c>
      <c r="F179" s="14">
        <v>0</v>
      </c>
      <c r="G179" s="14">
        <v>3000</v>
      </c>
      <c r="H179" s="14">
        <v>3000</v>
      </c>
      <c r="L179" s="62"/>
    </row>
    <row r="180" spans="1:12" ht="15" x14ac:dyDescent="0.25">
      <c r="A180" s="67"/>
      <c r="B180" s="70">
        <v>34</v>
      </c>
      <c r="C180" s="71" t="s">
        <v>75</v>
      </c>
      <c r="D180" s="96">
        <f>D181</f>
        <v>0</v>
      </c>
      <c r="E180" s="96">
        <f>E181</f>
        <v>500</v>
      </c>
      <c r="F180" s="96">
        <f>F181</f>
        <v>0</v>
      </c>
      <c r="G180" s="96">
        <f>G181</f>
        <v>1000</v>
      </c>
      <c r="H180" s="96">
        <f>H181</f>
        <v>1000</v>
      </c>
    </row>
    <row r="181" spans="1:12" x14ac:dyDescent="0.2">
      <c r="A181" s="67"/>
      <c r="B181" s="72">
        <v>343</v>
      </c>
      <c r="C181" s="73" t="s">
        <v>76</v>
      </c>
      <c r="D181" s="42"/>
      <c r="E181" s="105">
        <v>500</v>
      </c>
      <c r="F181" s="42">
        <v>0</v>
      </c>
      <c r="G181" s="42">
        <v>1000</v>
      </c>
      <c r="H181" s="42">
        <v>1000</v>
      </c>
    </row>
    <row r="182" spans="1:12" ht="15" x14ac:dyDescent="0.25">
      <c r="B182" s="68">
        <v>4</v>
      </c>
      <c r="C182" s="69" t="s">
        <v>22</v>
      </c>
      <c r="D182" s="22">
        <f t="shared" ref="D182:H182" si="16">D183</f>
        <v>8100</v>
      </c>
      <c r="E182" s="22">
        <f t="shared" si="16"/>
        <v>9000</v>
      </c>
      <c r="F182" s="22"/>
      <c r="G182" s="22">
        <f t="shared" si="16"/>
        <v>12175</v>
      </c>
      <c r="H182" s="22">
        <f t="shared" si="16"/>
        <v>27175</v>
      </c>
    </row>
    <row r="183" spans="1:12" ht="15" x14ac:dyDescent="0.25">
      <c r="B183" s="88">
        <v>42</v>
      </c>
      <c r="C183" s="89" t="s">
        <v>54</v>
      </c>
      <c r="D183" s="94">
        <f>SUM(D184:D191)</f>
        <v>8100</v>
      </c>
      <c r="E183" s="94">
        <f>SUM(E184:E191)</f>
        <v>9000</v>
      </c>
      <c r="F183" s="94"/>
      <c r="G183" s="94">
        <f>SUM(G184:G191)</f>
        <v>12175</v>
      </c>
      <c r="H183" s="94">
        <f>SUM(H184:H191)</f>
        <v>27175</v>
      </c>
    </row>
    <row r="184" spans="1:12" x14ac:dyDescent="0.2">
      <c r="B184" s="86">
        <v>422</v>
      </c>
      <c r="C184" s="87" t="s">
        <v>116</v>
      </c>
      <c r="D184" s="14">
        <v>8100</v>
      </c>
      <c r="E184" s="106">
        <v>0</v>
      </c>
      <c r="F184" s="14"/>
      <c r="G184" s="14">
        <v>12175</v>
      </c>
      <c r="H184" s="14">
        <v>12175</v>
      </c>
    </row>
    <row r="185" spans="1:12" x14ac:dyDescent="0.2">
      <c r="A185" s="67"/>
      <c r="B185" s="90"/>
      <c r="C185" s="91"/>
      <c r="D185" s="27"/>
      <c r="E185" s="27"/>
      <c r="F185" s="27"/>
      <c r="G185" s="27"/>
      <c r="H185" s="27"/>
    </row>
    <row r="186" spans="1:12" x14ac:dyDescent="0.2">
      <c r="A186" s="61">
        <v>11001</v>
      </c>
      <c r="B186" s="90"/>
      <c r="C186" s="91" t="s">
        <v>177</v>
      </c>
      <c r="D186" s="27"/>
      <c r="E186" s="27"/>
      <c r="F186" s="27"/>
      <c r="G186" s="27"/>
      <c r="H186" s="27"/>
    </row>
    <row r="187" spans="1:12" x14ac:dyDescent="0.2">
      <c r="A187" s="61" t="s">
        <v>139</v>
      </c>
      <c r="B187" s="90"/>
      <c r="C187" s="91" t="s">
        <v>149</v>
      </c>
      <c r="D187" s="27"/>
      <c r="E187" s="27"/>
      <c r="F187" s="27"/>
      <c r="G187" s="27"/>
      <c r="H187" s="27"/>
    </row>
    <row r="188" spans="1:12" ht="15" x14ac:dyDescent="0.25">
      <c r="B188" s="68">
        <v>4</v>
      </c>
      <c r="C188" s="69" t="s">
        <v>22</v>
      </c>
      <c r="D188" s="22">
        <f t="shared" ref="D188:H188" si="17">D189</f>
        <v>0</v>
      </c>
      <c r="E188" s="22">
        <f t="shared" si="17"/>
        <v>3000</v>
      </c>
      <c r="F188" s="22">
        <f t="shared" si="17"/>
        <v>0</v>
      </c>
      <c r="G188" s="22">
        <f t="shared" si="17"/>
        <v>0</v>
      </c>
      <c r="H188" s="22">
        <f t="shared" si="17"/>
        <v>5000</v>
      </c>
      <c r="I188" s="58"/>
      <c r="J188" s="58"/>
    </row>
    <row r="189" spans="1:12" ht="15" x14ac:dyDescent="0.25">
      <c r="B189" s="88">
        <v>42</v>
      </c>
      <c r="C189" s="89" t="s">
        <v>54</v>
      </c>
      <c r="D189" s="94">
        <f>SUM(D190:D191)</f>
        <v>0</v>
      </c>
      <c r="E189" s="94">
        <f>SUM(E190:E191)</f>
        <v>3000</v>
      </c>
      <c r="F189" s="94">
        <f>SUM(F190:F191)</f>
        <v>0</v>
      </c>
      <c r="G189" s="94">
        <f>SUM(G190:G191)</f>
        <v>0</v>
      </c>
      <c r="H189" s="94">
        <f>SUM(H190:H191)</f>
        <v>5000</v>
      </c>
      <c r="I189" s="58"/>
      <c r="J189" s="58"/>
    </row>
    <row r="190" spans="1:12" x14ac:dyDescent="0.2">
      <c r="B190" s="86">
        <v>424</v>
      </c>
      <c r="C190" s="87" t="s">
        <v>48</v>
      </c>
      <c r="D190" s="14">
        <v>0</v>
      </c>
      <c r="E190" s="14">
        <v>3000</v>
      </c>
      <c r="F190" s="14">
        <v>0</v>
      </c>
      <c r="G190" s="14">
        <v>0</v>
      </c>
      <c r="H190" s="14">
        <v>5000</v>
      </c>
    </row>
    <row r="191" spans="1:12" x14ac:dyDescent="0.2">
      <c r="A191" s="67"/>
      <c r="B191" s="90"/>
      <c r="C191" s="91"/>
      <c r="D191" s="27"/>
      <c r="E191" s="27"/>
      <c r="F191" s="27"/>
      <c r="G191" s="27"/>
      <c r="H191" s="27"/>
    </row>
    <row r="192" spans="1:12" x14ac:dyDescent="0.2">
      <c r="A192" s="61">
        <v>55291</v>
      </c>
      <c r="B192" s="90"/>
      <c r="C192" s="91" t="s">
        <v>106</v>
      </c>
      <c r="D192" s="27"/>
      <c r="E192" s="27"/>
      <c r="F192" s="27"/>
      <c r="G192" s="27"/>
      <c r="H192" s="27"/>
    </row>
    <row r="193" spans="1:10" x14ac:dyDescent="0.2">
      <c r="A193" s="61" t="s">
        <v>139</v>
      </c>
      <c r="B193" s="90"/>
      <c r="C193" s="91" t="s">
        <v>149</v>
      </c>
      <c r="D193" s="27"/>
      <c r="E193" s="27"/>
      <c r="F193" s="27"/>
      <c r="G193" s="27"/>
      <c r="H193" s="27"/>
    </row>
    <row r="194" spans="1:10" ht="15" x14ac:dyDescent="0.25">
      <c r="B194" s="68">
        <v>4</v>
      </c>
      <c r="C194" s="69" t="s">
        <v>22</v>
      </c>
      <c r="D194" s="22">
        <f t="shared" ref="D194:H194" si="18">D195</f>
        <v>20000</v>
      </c>
      <c r="E194" s="22">
        <f t="shared" si="18"/>
        <v>20000</v>
      </c>
      <c r="F194" s="22">
        <f t="shared" si="18"/>
        <v>20000</v>
      </c>
      <c r="G194" s="22">
        <f t="shared" si="18"/>
        <v>20000</v>
      </c>
      <c r="H194" s="22">
        <f t="shared" si="18"/>
        <v>20000</v>
      </c>
      <c r="I194" s="58">
        <f>I195</f>
        <v>20000</v>
      </c>
      <c r="J194" s="58">
        <f>I194</f>
        <v>20000</v>
      </c>
    </row>
    <row r="195" spans="1:10" ht="15" x14ac:dyDescent="0.25">
      <c r="B195" s="88">
        <v>42</v>
      </c>
      <c r="C195" s="89" t="s">
        <v>54</v>
      </c>
      <c r="D195" s="94">
        <f>SUM(D196:D197)</f>
        <v>20000</v>
      </c>
      <c r="E195" s="94">
        <f>SUM(E196:E197)</f>
        <v>20000</v>
      </c>
      <c r="F195" s="94">
        <f>SUM(F196:F197)</f>
        <v>20000</v>
      </c>
      <c r="G195" s="94">
        <f>SUM(G196:G197)</f>
        <v>20000</v>
      </c>
      <c r="H195" s="94">
        <f>SUM(H196:H197)</f>
        <v>20000</v>
      </c>
      <c r="I195" s="58">
        <f>F195</f>
        <v>20000</v>
      </c>
      <c r="J195" s="58">
        <f>I195</f>
        <v>20000</v>
      </c>
    </row>
    <row r="196" spans="1:10" x14ac:dyDescent="0.2">
      <c r="B196" s="86">
        <v>424</v>
      </c>
      <c r="C196" s="87" t="s">
        <v>48</v>
      </c>
      <c r="D196" s="14">
        <v>20000</v>
      </c>
      <c r="E196" s="14">
        <v>20000</v>
      </c>
      <c r="F196" s="14">
        <v>20000</v>
      </c>
      <c r="G196" s="14">
        <v>20000</v>
      </c>
      <c r="H196" s="14">
        <v>20000</v>
      </c>
    </row>
    <row r="197" spans="1:10" x14ac:dyDescent="0.2">
      <c r="A197" s="67"/>
      <c r="B197" s="90"/>
      <c r="C197" s="91"/>
      <c r="D197" s="27"/>
      <c r="E197" s="27"/>
      <c r="F197" s="27"/>
      <c r="G197" s="27"/>
      <c r="H197" s="27"/>
    </row>
    <row r="198" spans="1:10" x14ac:dyDescent="0.2">
      <c r="A198" s="61">
        <v>53082</v>
      </c>
      <c r="B198" s="90"/>
      <c r="C198" s="91" t="s">
        <v>180</v>
      </c>
      <c r="D198" s="27"/>
      <c r="E198" s="27"/>
      <c r="F198" s="27"/>
      <c r="G198" s="27"/>
      <c r="H198" s="27"/>
    </row>
    <row r="199" spans="1:10" x14ac:dyDescent="0.2">
      <c r="A199" s="61" t="s">
        <v>139</v>
      </c>
      <c r="B199" s="90"/>
      <c r="C199" s="91" t="s">
        <v>149</v>
      </c>
      <c r="D199" s="27"/>
      <c r="E199" s="27"/>
      <c r="F199" s="27"/>
      <c r="G199" s="27"/>
      <c r="H199" s="27"/>
    </row>
    <row r="200" spans="1:10" ht="15" x14ac:dyDescent="0.25">
      <c r="B200" s="68">
        <v>4</v>
      </c>
      <c r="C200" s="69" t="s">
        <v>22</v>
      </c>
      <c r="D200" s="22">
        <f t="shared" ref="D200:H200" si="19">D201</f>
        <v>3000</v>
      </c>
      <c r="E200" s="22">
        <f t="shared" si="19"/>
        <v>3000</v>
      </c>
      <c r="F200" s="22">
        <f t="shared" si="19"/>
        <v>3000</v>
      </c>
      <c r="G200" s="22">
        <f t="shared" si="19"/>
        <v>3000</v>
      </c>
      <c r="H200" s="22">
        <f t="shared" si="19"/>
        <v>3000</v>
      </c>
      <c r="I200" s="58">
        <f>I201</f>
        <v>3000</v>
      </c>
      <c r="J200" s="58">
        <f>I200</f>
        <v>3000</v>
      </c>
    </row>
    <row r="201" spans="1:10" ht="15" x14ac:dyDescent="0.25">
      <c r="B201" s="88">
        <v>42</v>
      </c>
      <c r="C201" s="89" t="s">
        <v>54</v>
      </c>
      <c r="D201" s="94">
        <f>SUM(D202:D204)</f>
        <v>3000</v>
      </c>
      <c r="E201" s="94">
        <f>SUM(E202:E204)</f>
        <v>3000</v>
      </c>
      <c r="F201" s="94">
        <f>SUM(F202:F204)</f>
        <v>3000</v>
      </c>
      <c r="G201" s="94">
        <f>SUM(G202:G204)</f>
        <v>3000</v>
      </c>
      <c r="H201" s="94">
        <f>SUM(H202:H204)</f>
        <v>3000</v>
      </c>
      <c r="I201" s="58">
        <f>F201</f>
        <v>3000</v>
      </c>
      <c r="J201" s="58">
        <f>I201</f>
        <v>3000</v>
      </c>
    </row>
    <row r="202" spans="1:10" x14ac:dyDescent="0.2">
      <c r="B202" s="86">
        <v>424</v>
      </c>
      <c r="C202" s="87" t="s">
        <v>48</v>
      </c>
      <c r="D202" s="14">
        <v>3000</v>
      </c>
      <c r="E202" s="14">
        <v>3000</v>
      </c>
      <c r="F202" s="14">
        <v>3000</v>
      </c>
      <c r="G202" s="14">
        <v>3000</v>
      </c>
      <c r="H202" s="14">
        <v>3000</v>
      </c>
    </row>
    <row r="203" spans="1:10" hidden="1" x14ac:dyDescent="0.2">
      <c r="B203" s="90"/>
      <c r="C203" s="91"/>
      <c r="D203" s="27"/>
      <c r="E203" s="27"/>
      <c r="F203" s="27"/>
      <c r="G203" s="27"/>
      <c r="H203" s="27"/>
    </row>
    <row r="204" spans="1:10" ht="14.25" hidden="1" customHeight="1" x14ac:dyDescent="0.2">
      <c r="A204" s="61">
        <v>55291</v>
      </c>
      <c r="B204" s="90"/>
      <c r="C204" s="91" t="s">
        <v>106</v>
      </c>
      <c r="D204" s="27"/>
      <c r="E204" s="27"/>
      <c r="F204" s="27"/>
      <c r="G204" s="27"/>
      <c r="H204" s="27"/>
    </row>
    <row r="205" spans="1:10" ht="14.25" hidden="1" customHeight="1" x14ac:dyDescent="0.2">
      <c r="A205" s="61" t="s">
        <v>125</v>
      </c>
      <c r="B205" s="90"/>
      <c r="C205" s="91" t="s">
        <v>126</v>
      </c>
      <c r="D205" s="27"/>
      <c r="E205" s="27"/>
      <c r="F205" s="27"/>
      <c r="G205" s="27"/>
      <c r="H205" s="27"/>
    </row>
    <row r="206" spans="1:10" ht="15" hidden="1" customHeight="1" x14ac:dyDescent="0.25">
      <c r="B206" s="68">
        <v>4</v>
      </c>
      <c r="C206" s="69" t="s">
        <v>22</v>
      </c>
      <c r="D206" s="22">
        <f t="shared" ref="D206:H206" si="20">D207</f>
        <v>0</v>
      </c>
      <c r="E206" s="22">
        <f t="shared" si="20"/>
        <v>0</v>
      </c>
      <c r="F206" s="22">
        <f t="shared" si="20"/>
        <v>0</v>
      </c>
      <c r="G206" s="22">
        <f t="shared" si="20"/>
        <v>0</v>
      </c>
      <c r="H206" s="22">
        <f t="shared" si="20"/>
        <v>0</v>
      </c>
      <c r="I206" s="58"/>
      <c r="J206" s="58"/>
    </row>
    <row r="207" spans="1:10" ht="15" hidden="1" customHeight="1" x14ac:dyDescent="0.25">
      <c r="B207" s="88">
        <v>42</v>
      </c>
      <c r="C207" s="89" t="s">
        <v>54</v>
      </c>
      <c r="D207" s="94">
        <f>SUM(D208:D209)</f>
        <v>0</v>
      </c>
      <c r="E207" s="94">
        <f>SUM(E208:E209)</f>
        <v>0</v>
      </c>
      <c r="F207" s="94">
        <f>SUM(F208:F209)</f>
        <v>0</v>
      </c>
      <c r="G207" s="94">
        <f>SUM(G208:G209)</f>
        <v>0</v>
      </c>
      <c r="H207" s="94">
        <f>SUM(H208:H209)</f>
        <v>0</v>
      </c>
      <c r="I207" s="58"/>
      <c r="J207" s="58"/>
    </row>
    <row r="208" spans="1:10" ht="14.25" hidden="1" customHeight="1" x14ac:dyDescent="0.2">
      <c r="B208" s="86">
        <v>422</v>
      </c>
      <c r="C208" s="87" t="s">
        <v>116</v>
      </c>
      <c r="D208" s="14"/>
      <c r="E208" s="14"/>
      <c r="F208" s="14"/>
      <c r="G208" s="14"/>
      <c r="H208" s="14"/>
    </row>
    <row r="209" spans="1:8" ht="14.25" hidden="1" customHeight="1" x14ac:dyDescent="0.2">
      <c r="B209" s="90"/>
      <c r="C209" s="91"/>
      <c r="D209" s="27"/>
      <c r="E209" s="27"/>
      <c r="F209" s="27"/>
      <c r="G209" s="27"/>
      <c r="H209" s="27"/>
    </row>
    <row r="210" spans="1:8" ht="14.25" hidden="1" customHeight="1" x14ac:dyDescent="0.2">
      <c r="A210" s="67">
        <v>2405</v>
      </c>
      <c r="B210" s="90"/>
      <c r="C210" s="91" t="s">
        <v>128</v>
      </c>
      <c r="D210" s="27"/>
      <c r="E210" s="27"/>
      <c r="F210" s="27"/>
      <c r="G210" s="27"/>
      <c r="H210" s="27"/>
    </row>
    <row r="211" spans="1:8" ht="14.25" hidden="1" customHeight="1" x14ac:dyDescent="0.2">
      <c r="A211" s="61">
        <v>62300</v>
      </c>
      <c r="B211" s="90"/>
      <c r="C211" s="91" t="s">
        <v>127</v>
      </c>
      <c r="D211" s="27"/>
      <c r="E211" s="27"/>
      <c r="F211" s="27"/>
      <c r="G211" s="27"/>
      <c r="H211" s="27"/>
    </row>
    <row r="212" spans="1:8" ht="14.25" hidden="1" customHeight="1" x14ac:dyDescent="0.2">
      <c r="A212" s="61" t="s">
        <v>125</v>
      </c>
      <c r="B212" s="90"/>
      <c r="C212" s="91" t="s">
        <v>126</v>
      </c>
      <c r="D212" s="27"/>
      <c r="E212" s="27"/>
      <c r="F212" s="27"/>
      <c r="G212" s="27"/>
      <c r="H212" s="27"/>
    </row>
    <row r="213" spans="1:8" ht="15" hidden="1" customHeight="1" x14ac:dyDescent="0.25">
      <c r="B213" s="68">
        <v>4</v>
      </c>
      <c r="C213" s="69" t="s">
        <v>22</v>
      </c>
      <c r="D213" s="22">
        <f t="shared" ref="D213:H213" si="21">D214</f>
        <v>0</v>
      </c>
      <c r="E213" s="22">
        <f t="shared" si="21"/>
        <v>0</v>
      </c>
      <c r="F213" s="22">
        <f t="shared" si="21"/>
        <v>0</v>
      </c>
      <c r="G213" s="22">
        <f t="shared" si="21"/>
        <v>0</v>
      </c>
      <c r="H213" s="22">
        <f t="shared" si="21"/>
        <v>0</v>
      </c>
    </row>
    <row r="214" spans="1:8" ht="15" hidden="1" customHeight="1" x14ac:dyDescent="0.25">
      <c r="B214" s="88">
        <v>42</v>
      </c>
      <c r="C214" s="89" t="s">
        <v>54</v>
      </c>
      <c r="D214" s="94">
        <f>SUM(D215:D215)</f>
        <v>0</v>
      </c>
      <c r="E214" s="94">
        <f>SUM(E215:E215)</f>
        <v>0</v>
      </c>
      <c r="F214" s="94">
        <f>SUM(F215:F215)</f>
        <v>0</v>
      </c>
      <c r="G214" s="94">
        <f>SUM(G215:G215)</f>
        <v>0</v>
      </c>
      <c r="H214" s="94">
        <f>SUM(H215:H215)</f>
        <v>0</v>
      </c>
    </row>
    <row r="215" spans="1:8" ht="14.25" hidden="1" customHeight="1" x14ac:dyDescent="0.2">
      <c r="B215" s="86">
        <v>422</v>
      </c>
      <c r="C215" s="87" t="s">
        <v>116</v>
      </c>
      <c r="D215" s="14"/>
      <c r="E215" s="14"/>
      <c r="F215" s="14"/>
      <c r="G215" s="14"/>
      <c r="H215" s="14"/>
    </row>
    <row r="216" spans="1:8" ht="14.25" customHeight="1" x14ac:dyDescent="0.2">
      <c r="B216" s="90"/>
      <c r="C216" s="91"/>
      <c r="D216" s="27"/>
      <c r="E216" s="27"/>
      <c r="F216" s="27"/>
      <c r="G216" s="27"/>
      <c r="H216" s="27"/>
    </row>
    <row r="217" spans="1:8" ht="14.25" customHeight="1" x14ac:dyDescent="0.2">
      <c r="A217" s="61">
        <v>48006</v>
      </c>
      <c r="B217" s="90"/>
      <c r="C217" s="91" t="s">
        <v>240</v>
      </c>
      <c r="D217" s="27"/>
      <c r="E217" s="27"/>
      <c r="F217" s="27"/>
      <c r="G217" s="27"/>
      <c r="H217" s="27"/>
    </row>
    <row r="218" spans="1:8" ht="14.25" customHeight="1" x14ac:dyDescent="0.2">
      <c r="A218" s="61" t="s">
        <v>132</v>
      </c>
      <c r="B218" s="90"/>
      <c r="C218" s="91" t="s">
        <v>145</v>
      </c>
      <c r="D218" s="27"/>
      <c r="E218" s="27"/>
      <c r="F218" s="27"/>
      <c r="G218" s="27"/>
      <c r="H218" s="27"/>
    </row>
    <row r="219" spans="1:8" ht="15" customHeight="1" x14ac:dyDescent="0.25">
      <c r="B219" s="68">
        <v>4</v>
      </c>
      <c r="C219" s="69" t="s">
        <v>22</v>
      </c>
      <c r="D219" s="22">
        <f t="shared" ref="D219:H219" si="22">D220</f>
        <v>0</v>
      </c>
      <c r="E219" s="22">
        <f t="shared" si="22"/>
        <v>0</v>
      </c>
      <c r="F219" s="22">
        <f t="shared" si="22"/>
        <v>0</v>
      </c>
      <c r="G219" s="22">
        <f t="shared" si="22"/>
        <v>0</v>
      </c>
      <c r="H219" s="22">
        <f t="shared" si="22"/>
        <v>20062.5</v>
      </c>
    </row>
    <row r="220" spans="1:8" ht="15" customHeight="1" x14ac:dyDescent="0.25">
      <c r="B220" s="88">
        <v>42</v>
      </c>
      <c r="C220" s="89" t="s">
        <v>54</v>
      </c>
      <c r="D220" s="94">
        <f>SUM(D221:D222)</f>
        <v>0</v>
      </c>
      <c r="E220" s="94">
        <f>SUM(E221:E222)</f>
        <v>0</v>
      </c>
      <c r="F220" s="94">
        <f>SUM(F221:F222)</f>
        <v>0</v>
      </c>
      <c r="G220" s="94">
        <f>SUM(G221:G222)</f>
        <v>0</v>
      </c>
      <c r="H220" s="94">
        <f>SUM(H221:H222)</f>
        <v>20062.5</v>
      </c>
    </row>
    <row r="221" spans="1:8" ht="14.25" customHeight="1" x14ac:dyDescent="0.2">
      <c r="B221" s="86">
        <v>422</v>
      </c>
      <c r="C221" s="87" t="s">
        <v>116</v>
      </c>
      <c r="D221" s="14"/>
      <c r="E221" s="14"/>
      <c r="F221" s="14"/>
      <c r="G221" s="14"/>
      <c r="H221" s="14">
        <v>20062.5</v>
      </c>
    </row>
    <row r="222" spans="1:8" ht="14.25" customHeight="1" x14ac:dyDescent="0.2">
      <c r="B222" s="90"/>
      <c r="C222" s="91"/>
      <c r="D222" s="27"/>
      <c r="E222" s="27"/>
      <c r="F222" s="27"/>
      <c r="G222" s="27"/>
      <c r="H222" s="27"/>
    </row>
    <row r="223" spans="1:8" ht="14.25" hidden="1" customHeight="1" x14ac:dyDescent="0.2">
      <c r="B223" s="90"/>
      <c r="C223" s="91"/>
      <c r="D223" s="27"/>
      <c r="E223" s="27"/>
      <c r="F223" s="27"/>
      <c r="G223" s="27"/>
      <c r="H223" s="27"/>
    </row>
    <row r="224" spans="1:8" ht="14.25" hidden="1" customHeight="1" x14ac:dyDescent="0.2">
      <c r="A224" s="61">
        <v>53080</v>
      </c>
      <c r="B224" s="90"/>
      <c r="C224" s="91" t="s">
        <v>140</v>
      </c>
      <c r="D224" s="27"/>
      <c r="E224" s="27"/>
      <c r="F224" s="27"/>
      <c r="G224" s="27"/>
      <c r="H224" s="27"/>
    </row>
    <row r="225" spans="1:10" ht="14.25" hidden="1" customHeight="1" x14ac:dyDescent="0.2">
      <c r="A225" s="61" t="s">
        <v>132</v>
      </c>
      <c r="B225" s="90"/>
      <c r="C225" s="91" t="s">
        <v>145</v>
      </c>
      <c r="D225" s="27"/>
      <c r="E225" s="27"/>
      <c r="F225" s="27"/>
      <c r="G225" s="27"/>
      <c r="H225" s="27"/>
    </row>
    <row r="226" spans="1:10" ht="15" hidden="1" customHeight="1" x14ac:dyDescent="0.25">
      <c r="B226" s="68">
        <v>4</v>
      </c>
      <c r="C226" s="69" t="s">
        <v>22</v>
      </c>
      <c r="D226" s="22">
        <f t="shared" ref="D226:H226" si="23">D227</f>
        <v>0</v>
      </c>
      <c r="E226" s="22">
        <f t="shared" si="23"/>
        <v>0</v>
      </c>
      <c r="F226" s="22">
        <f t="shared" si="23"/>
        <v>0</v>
      </c>
      <c r="G226" s="22">
        <f t="shared" si="23"/>
        <v>0</v>
      </c>
      <c r="H226" s="22">
        <f t="shared" si="23"/>
        <v>0</v>
      </c>
    </row>
    <row r="227" spans="1:10" ht="15" hidden="1" customHeight="1" x14ac:dyDescent="0.25">
      <c r="B227" s="88">
        <v>42</v>
      </c>
      <c r="C227" s="89" t="s">
        <v>54</v>
      </c>
      <c r="D227" s="94">
        <f>SUM(D228:D229)</f>
        <v>0</v>
      </c>
      <c r="E227" s="94">
        <f>SUM(E228:E229)</f>
        <v>0</v>
      </c>
      <c r="F227" s="94">
        <f>SUM(F228:F229)</f>
        <v>0</v>
      </c>
      <c r="G227" s="94">
        <f>SUM(G228:G229)</f>
        <v>0</v>
      </c>
      <c r="H227" s="94">
        <f>SUM(H228:H229)</f>
        <v>0</v>
      </c>
    </row>
    <row r="228" spans="1:10" ht="14.25" hidden="1" customHeight="1" x14ac:dyDescent="0.2">
      <c r="B228" s="86">
        <v>422</v>
      </c>
      <c r="C228" s="87" t="s">
        <v>116</v>
      </c>
      <c r="D228" s="14"/>
      <c r="E228" s="14"/>
      <c r="F228" s="14"/>
      <c r="G228" s="14"/>
      <c r="H228" s="14"/>
    </row>
    <row r="229" spans="1:10" ht="14.25" hidden="1" customHeight="1" x14ac:dyDescent="0.2">
      <c r="B229" s="90"/>
      <c r="C229" s="91"/>
      <c r="D229" s="27"/>
      <c r="E229" s="27"/>
      <c r="F229" s="27"/>
      <c r="G229" s="27"/>
      <c r="H229" s="27"/>
    </row>
    <row r="230" spans="1:10" x14ac:dyDescent="0.2">
      <c r="A230" s="67">
        <v>2301</v>
      </c>
      <c r="B230" s="90"/>
      <c r="C230" s="91" t="s">
        <v>86</v>
      </c>
      <c r="D230" s="27"/>
      <c r="E230" s="27"/>
      <c r="F230" s="27"/>
      <c r="G230" s="27"/>
      <c r="H230" s="27"/>
    </row>
    <row r="231" spans="1:10" x14ac:dyDescent="0.2">
      <c r="A231" s="61">
        <v>55291</v>
      </c>
      <c r="B231" s="90"/>
      <c r="C231" s="91" t="s">
        <v>106</v>
      </c>
      <c r="D231" s="27"/>
      <c r="E231" s="27"/>
      <c r="F231" s="27"/>
      <c r="G231" s="27"/>
      <c r="H231" s="27"/>
    </row>
    <row r="232" spans="1:10" x14ac:dyDescent="0.2">
      <c r="A232" s="61" t="s">
        <v>87</v>
      </c>
      <c r="B232" s="90"/>
      <c r="C232" s="91" t="s">
        <v>47</v>
      </c>
      <c r="D232" s="27"/>
      <c r="E232" s="27"/>
      <c r="F232" s="27"/>
      <c r="G232" s="27"/>
      <c r="H232" s="27"/>
    </row>
    <row r="233" spans="1:10" ht="15" x14ac:dyDescent="0.25">
      <c r="B233" s="68">
        <v>3</v>
      </c>
      <c r="C233" s="69" t="s">
        <v>14</v>
      </c>
      <c r="D233" s="22">
        <f t="shared" ref="D233:I233" si="24">D234</f>
        <v>20000</v>
      </c>
      <c r="E233" s="22">
        <f t="shared" si="24"/>
        <v>1875</v>
      </c>
      <c r="F233" s="22">
        <f t="shared" si="24"/>
        <v>20000</v>
      </c>
      <c r="G233" s="22">
        <f t="shared" si="24"/>
        <v>0</v>
      </c>
      <c r="H233" s="22">
        <f t="shared" si="24"/>
        <v>0</v>
      </c>
      <c r="I233" s="58">
        <f t="shared" si="24"/>
        <v>20000</v>
      </c>
      <c r="J233" s="58">
        <f>I233</f>
        <v>20000</v>
      </c>
    </row>
    <row r="234" spans="1:10" ht="15" x14ac:dyDescent="0.25">
      <c r="B234" s="88">
        <v>32</v>
      </c>
      <c r="C234" s="89" t="s">
        <v>18</v>
      </c>
      <c r="D234" s="94">
        <f>SUM(D235:D236)</f>
        <v>20000</v>
      </c>
      <c r="E234" s="94">
        <f>SUM(E235:E236)</f>
        <v>1875</v>
      </c>
      <c r="F234" s="94">
        <f>SUM(F235:F236)</f>
        <v>20000</v>
      </c>
      <c r="G234" s="94">
        <f>SUM(G235:G236)</f>
        <v>0</v>
      </c>
      <c r="H234" s="94">
        <f>SUM(H235:H236)</f>
        <v>0</v>
      </c>
      <c r="I234" s="58">
        <f>F234</f>
        <v>20000</v>
      </c>
      <c r="J234" s="58">
        <f>I234</f>
        <v>20000</v>
      </c>
    </row>
    <row r="235" spans="1:10" ht="15" x14ac:dyDescent="0.25">
      <c r="B235" s="86">
        <v>322</v>
      </c>
      <c r="C235" s="87" t="s">
        <v>20</v>
      </c>
      <c r="D235" s="14">
        <v>5000</v>
      </c>
      <c r="E235" s="14">
        <v>0</v>
      </c>
      <c r="F235" s="14">
        <v>5000</v>
      </c>
      <c r="G235" s="106">
        <v>0</v>
      </c>
      <c r="H235" s="14">
        <v>0</v>
      </c>
      <c r="I235" s="58"/>
      <c r="J235" s="58"/>
    </row>
    <row r="236" spans="1:10" x14ac:dyDescent="0.2">
      <c r="B236" s="86">
        <v>323</v>
      </c>
      <c r="C236" s="87" t="s">
        <v>21</v>
      </c>
      <c r="D236" s="14">
        <v>15000</v>
      </c>
      <c r="E236" s="14">
        <v>1875</v>
      </c>
      <c r="F236" s="14">
        <v>15000</v>
      </c>
      <c r="G236" s="106">
        <v>0</v>
      </c>
      <c r="H236" s="14">
        <v>0</v>
      </c>
    </row>
    <row r="237" spans="1:10" x14ac:dyDescent="0.2">
      <c r="B237" s="90"/>
      <c r="C237" s="91"/>
      <c r="D237" s="27"/>
      <c r="E237" s="27"/>
      <c r="F237" s="27"/>
      <c r="G237" s="27"/>
      <c r="H237" s="27"/>
    </row>
    <row r="238" spans="1:10" x14ac:dyDescent="0.2">
      <c r="A238" s="61">
        <v>2301</v>
      </c>
      <c r="B238" s="90"/>
      <c r="C238" s="91" t="s">
        <v>86</v>
      </c>
      <c r="D238" s="27"/>
      <c r="E238" s="27"/>
      <c r="F238" s="27"/>
      <c r="G238" s="27"/>
      <c r="H238" s="27"/>
    </row>
    <row r="239" spans="1:10" ht="15" x14ac:dyDescent="0.25">
      <c r="B239" s="84"/>
      <c r="C239" s="91" t="s">
        <v>70</v>
      </c>
      <c r="D239" s="41"/>
      <c r="E239" s="41"/>
      <c r="F239" s="41"/>
      <c r="G239" s="41"/>
      <c r="H239" s="41"/>
    </row>
    <row r="240" spans="1:10" x14ac:dyDescent="0.2">
      <c r="A240" s="61" t="s">
        <v>87</v>
      </c>
      <c r="B240" s="90"/>
      <c r="C240" s="91" t="s">
        <v>47</v>
      </c>
      <c r="D240" s="27"/>
      <c r="E240" s="27"/>
      <c r="F240" s="27"/>
      <c r="G240" s="27"/>
      <c r="H240" s="27"/>
    </row>
    <row r="241" spans="1:12" ht="15" x14ac:dyDescent="0.25">
      <c r="B241" s="68">
        <v>3</v>
      </c>
      <c r="C241" s="69" t="s">
        <v>14</v>
      </c>
      <c r="D241" s="22">
        <f t="shared" ref="D241:I241" si="25">D242</f>
        <v>10000</v>
      </c>
      <c r="E241" s="22">
        <f t="shared" si="25"/>
        <v>10000</v>
      </c>
      <c r="F241" s="22">
        <f t="shared" si="25"/>
        <v>10000</v>
      </c>
      <c r="G241" s="22">
        <f t="shared" si="25"/>
        <v>10000</v>
      </c>
      <c r="H241" s="22">
        <f t="shared" si="25"/>
        <v>10000</v>
      </c>
      <c r="I241" s="58">
        <f t="shared" si="25"/>
        <v>10000</v>
      </c>
      <c r="J241" s="58">
        <f>I241</f>
        <v>10000</v>
      </c>
    </row>
    <row r="242" spans="1:12" ht="15" x14ac:dyDescent="0.25">
      <c r="A242" s="67"/>
      <c r="B242" s="88">
        <v>32</v>
      </c>
      <c r="C242" s="89" t="s">
        <v>18</v>
      </c>
      <c r="D242" s="94">
        <f>SUM(D243:D243)</f>
        <v>10000</v>
      </c>
      <c r="E242" s="94">
        <f>SUM(E243:E243)</f>
        <v>10000</v>
      </c>
      <c r="F242" s="94">
        <f>SUM(F243:F243)</f>
        <v>10000</v>
      </c>
      <c r="G242" s="94">
        <f>SUM(G243:G243)</f>
        <v>10000</v>
      </c>
      <c r="H242" s="94">
        <f>SUM(H243:H243)</f>
        <v>10000</v>
      </c>
      <c r="I242" s="58">
        <f>F242</f>
        <v>10000</v>
      </c>
      <c r="J242" s="58">
        <f>I242</f>
        <v>10000</v>
      </c>
    </row>
    <row r="243" spans="1:12" x14ac:dyDescent="0.2">
      <c r="B243" s="86">
        <v>322</v>
      </c>
      <c r="C243" s="87" t="s">
        <v>20</v>
      </c>
      <c r="D243" s="14">
        <v>10000</v>
      </c>
      <c r="E243" s="14">
        <v>10000</v>
      </c>
      <c r="F243" s="14">
        <v>10000</v>
      </c>
      <c r="G243" s="14">
        <v>10000</v>
      </c>
      <c r="H243" s="14">
        <v>10000</v>
      </c>
    </row>
    <row r="244" spans="1:12" x14ac:dyDescent="0.2">
      <c r="B244" s="90"/>
      <c r="C244" s="91"/>
      <c r="D244" s="27"/>
      <c r="E244" s="27"/>
      <c r="F244" s="27"/>
      <c r="G244" s="27"/>
      <c r="H244" s="27"/>
    </row>
    <row r="245" spans="1:12" ht="15" x14ac:dyDescent="0.25">
      <c r="A245" s="61">
        <v>2301</v>
      </c>
      <c r="B245" s="84"/>
      <c r="C245" s="91" t="s">
        <v>86</v>
      </c>
      <c r="D245" s="41"/>
      <c r="E245" s="41"/>
      <c r="F245" s="41"/>
      <c r="G245" s="41"/>
      <c r="H245" s="41"/>
    </row>
    <row r="246" spans="1:12" ht="15" x14ac:dyDescent="0.25">
      <c r="A246" s="61">
        <v>53080</v>
      </c>
      <c r="B246" s="90"/>
      <c r="C246" s="91" t="s">
        <v>140</v>
      </c>
      <c r="D246" s="41"/>
      <c r="E246" s="41"/>
      <c r="F246" s="41"/>
      <c r="G246" s="41"/>
      <c r="H246" s="41"/>
    </row>
    <row r="247" spans="1:12" x14ac:dyDescent="0.2">
      <c r="A247" s="61" t="s">
        <v>87</v>
      </c>
      <c r="B247" s="90"/>
      <c r="C247" s="91" t="s">
        <v>43</v>
      </c>
      <c r="D247" s="27"/>
      <c r="E247" s="27"/>
      <c r="F247" s="27"/>
      <c r="G247" s="27"/>
      <c r="H247" s="27"/>
    </row>
    <row r="248" spans="1:12" ht="15" x14ac:dyDescent="0.25">
      <c r="B248" s="68">
        <v>3</v>
      </c>
      <c r="C248" s="69" t="s">
        <v>14</v>
      </c>
      <c r="D248" s="22">
        <f t="shared" ref="D248:I248" si="26">D249</f>
        <v>40000</v>
      </c>
      <c r="E248" s="22">
        <f t="shared" si="26"/>
        <v>40000</v>
      </c>
      <c r="F248" s="22">
        <f t="shared" si="26"/>
        <v>40000</v>
      </c>
      <c r="G248" s="22">
        <f t="shared" si="26"/>
        <v>40000</v>
      </c>
      <c r="H248" s="22">
        <f t="shared" si="26"/>
        <v>0</v>
      </c>
      <c r="I248" s="58">
        <f t="shared" si="26"/>
        <v>40000</v>
      </c>
      <c r="J248" s="58">
        <f>I248</f>
        <v>40000</v>
      </c>
    </row>
    <row r="249" spans="1:12" ht="15" x14ac:dyDescent="0.25">
      <c r="A249" s="67"/>
      <c r="B249" s="88">
        <v>32</v>
      </c>
      <c r="C249" s="89" t="s">
        <v>18</v>
      </c>
      <c r="D249" s="94">
        <f>SUM(D250:D251)</f>
        <v>40000</v>
      </c>
      <c r="E249" s="94">
        <f>SUM(E250:E251)</f>
        <v>40000</v>
      </c>
      <c r="F249" s="94">
        <f>SUM(F250:F251)</f>
        <v>40000</v>
      </c>
      <c r="G249" s="94">
        <f>SUM(G250:G251)</f>
        <v>40000</v>
      </c>
      <c r="H249" s="94">
        <f>SUM(H250:H251)</f>
        <v>0</v>
      </c>
      <c r="I249" s="58">
        <f>F249</f>
        <v>40000</v>
      </c>
      <c r="J249" s="58">
        <f>I249</f>
        <v>40000</v>
      </c>
    </row>
    <row r="250" spans="1:12" x14ac:dyDescent="0.2">
      <c r="B250" s="86">
        <v>322</v>
      </c>
      <c r="C250" s="87" t="s">
        <v>20</v>
      </c>
      <c r="D250" s="14">
        <v>40000</v>
      </c>
      <c r="E250" s="14">
        <v>40000</v>
      </c>
      <c r="F250" s="14">
        <v>40000</v>
      </c>
      <c r="G250" s="14">
        <v>40000</v>
      </c>
      <c r="H250" s="14">
        <v>0</v>
      </c>
    </row>
    <row r="251" spans="1:12" x14ac:dyDescent="0.2">
      <c r="B251" s="86">
        <v>323</v>
      </c>
      <c r="C251" s="87" t="s">
        <v>21</v>
      </c>
      <c r="D251" s="14">
        <v>0</v>
      </c>
      <c r="E251" s="14">
        <v>0</v>
      </c>
      <c r="F251" s="14">
        <v>0</v>
      </c>
      <c r="G251" s="14">
        <v>0</v>
      </c>
      <c r="H251" s="14">
        <v>0</v>
      </c>
    </row>
    <row r="252" spans="1:12" x14ac:dyDescent="0.2">
      <c r="B252" s="90"/>
      <c r="C252" s="91"/>
      <c r="D252" s="27"/>
      <c r="E252" s="27"/>
      <c r="F252" s="27"/>
      <c r="G252" s="27"/>
      <c r="H252" s="27"/>
    </row>
    <row r="253" spans="1:12" ht="15" x14ac:dyDescent="0.25">
      <c r="A253" s="61">
        <v>2301</v>
      </c>
      <c r="B253" s="84"/>
      <c r="C253" s="91" t="s">
        <v>86</v>
      </c>
      <c r="D253" s="41"/>
      <c r="E253" s="41"/>
      <c r="F253" s="41"/>
      <c r="G253" s="41"/>
      <c r="H253" s="41"/>
    </row>
    <row r="254" spans="1:12" ht="15" x14ac:dyDescent="0.25">
      <c r="A254" s="61">
        <v>53080</v>
      </c>
      <c r="B254" s="90"/>
      <c r="C254" s="91" t="s">
        <v>140</v>
      </c>
      <c r="D254" s="41"/>
      <c r="E254" s="41"/>
      <c r="F254" s="41"/>
      <c r="G254" s="41"/>
      <c r="H254" s="41"/>
    </row>
    <row r="255" spans="1:12" x14ac:dyDescent="0.2">
      <c r="A255" s="61" t="s">
        <v>142</v>
      </c>
      <c r="B255" s="90"/>
      <c r="C255" s="91" t="s">
        <v>141</v>
      </c>
      <c r="D255" s="27"/>
      <c r="E255" s="27"/>
      <c r="F255" s="27"/>
      <c r="G255" s="27"/>
      <c r="H255" s="27"/>
    </row>
    <row r="256" spans="1:12" ht="15" x14ac:dyDescent="0.25">
      <c r="B256" s="68">
        <v>3</v>
      </c>
      <c r="C256" s="69" t="s">
        <v>14</v>
      </c>
      <c r="D256" s="22">
        <f t="shared" ref="D256:I256" si="27">D257</f>
        <v>0</v>
      </c>
      <c r="E256" s="22">
        <f t="shared" si="27"/>
        <v>2000</v>
      </c>
      <c r="F256" s="22">
        <f t="shared" si="27"/>
        <v>0</v>
      </c>
      <c r="G256" s="22">
        <f t="shared" si="27"/>
        <v>0</v>
      </c>
      <c r="H256" s="22">
        <f t="shared" si="27"/>
        <v>1985</v>
      </c>
      <c r="I256" s="58">
        <f t="shared" si="27"/>
        <v>0</v>
      </c>
      <c r="J256" s="58">
        <f>I256</f>
        <v>0</v>
      </c>
      <c r="L256" s="28"/>
    </row>
    <row r="257" spans="1:13" ht="15" x14ac:dyDescent="0.25">
      <c r="A257" s="67"/>
      <c r="B257" s="88">
        <v>32</v>
      </c>
      <c r="C257" s="89" t="s">
        <v>18</v>
      </c>
      <c r="D257" s="94">
        <f>SUM(D258:D259)</f>
        <v>0</v>
      </c>
      <c r="E257" s="94">
        <f>SUM(E258:E259)</f>
        <v>2000</v>
      </c>
      <c r="F257" s="94">
        <f>SUM(F258:F259)</f>
        <v>0</v>
      </c>
      <c r="G257" s="94">
        <f>SUM(G258:G259)</f>
        <v>0</v>
      </c>
      <c r="H257" s="94">
        <f>SUM(H258:H260)</f>
        <v>1985</v>
      </c>
      <c r="I257" s="58">
        <f>D257</f>
        <v>0</v>
      </c>
      <c r="J257" s="58">
        <f>I257</f>
        <v>0</v>
      </c>
    </row>
    <row r="258" spans="1:13" x14ac:dyDescent="0.2">
      <c r="B258" s="86">
        <v>321</v>
      </c>
      <c r="C258" s="87" t="s">
        <v>20</v>
      </c>
      <c r="D258" s="14">
        <v>0</v>
      </c>
      <c r="E258" s="106">
        <v>500</v>
      </c>
      <c r="F258" s="14"/>
      <c r="G258" s="14"/>
      <c r="H258" s="14">
        <v>100</v>
      </c>
    </row>
    <row r="259" spans="1:13" x14ac:dyDescent="0.2">
      <c r="B259" s="86">
        <v>322</v>
      </c>
      <c r="C259" s="87" t="s">
        <v>20</v>
      </c>
      <c r="D259" s="14">
        <v>0</v>
      </c>
      <c r="E259" s="106">
        <v>1500</v>
      </c>
      <c r="F259" s="14"/>
      <c r="G259" s="14"/>
      <c r="H259" s="14">
        <v>1785</v>
      </c>
    </row>
    <row r="260" spans="1:13" x14ac:dyDescent="0.2">
      <c r="B260" s="86">
        <v>324</v>
      </c>
      <c r="C260" s="87" t="s">
        <v>153</v>
      </c>
      <c r="D260" s="27"/>
      <c r="E260" s="112"/>
      <c r="F260" s="14"/>
      <c r="G260" s="14"/>
      <c r="H260" s="14">
        <v>100</v>
      </c>
    </row>
    <row r="261" spans="1:13" x14ac:dyDescent="0.2">
      <c r="B261" s="90"/>
      <c r="C261" s="91"/>
      <c r="D261" s="27"/>
      <c r="E261" s="27"/>
      <c r="F261" s="27"/>
      <c r="G261" s="27"/>
      <c r="H261" s="27"/>
    </row>
    <row r="262" spans="1:13" ht="15" x14ac:dyDescent="0.25">
      <c r="A262" s="61">
        <v>47300</v>
      </c>
      <c r="B262" s="84"/>
      <c r="C262" s="91" t="s">
        <v>93</v>
      </c>
      <c r="D262" s="41"/>
      <c r="E262" s="41"/>
      <c r="F262" s="41"/>
      <c r="G262" s="41"/>
      <c r="H262" s="41"/>
    </row>
    <row r="263" spans="1:13" x14ac:dyDescent="0.2">
      <c r="A263" s="61" t="s">
        <v>87</v>
      </c>
      <c r="B263" s="90"/>
      <c r="C263" s="91" t="s">
        <v>43</v>
      </c>
      <c r="D263" s="27"/>
      <c r="E263" s="27"/>
      <c r="F263" s="27"/>
      <c r="G263" s="27"/>
      <c r="H263" s="27"/>
    </row>
    <row r="264" spans="1:13" ht="15" x14ac:dyDescent="0.25">
      <c r="B264" s="68">
        <v>3</v>
      </c>
      <c r="C264" s="69" t="s">
        <v>14</v>
      </c>
      <c r="D264" s="22">
        <f>D265+D268+D274</f>
        <v>115900</v>
      </c>
      <c r="E264" s="22">
        <f>E265+E268+E274</f>
        <v>45888.21</v>
      </c>
      <c r="F264" s="22">
        <f>F265+F268+F274</f>
        <v>61000</v>
      </c>
      <c r="G264" s="22">
        <f>G265+G268+G274</f>
        <v>34000</v>
      </c>
      <c r="H264" s="22">
        <f>H265+H268+H274</f>
        <v>38000</v>
      </c>
      <c r="I264" s="58">
        <f>SUM(I265:I274)</f>
        <v>115900</v>
      </c>
      <c r="J264" s="58">
        <f>I264</f>
        <v>115900</v>
      </c>
    </row>
    <row r="265" spans="1:13" ht="15" x14ac:dyDescent="0.25">
      <c r="A265" s="67"/>
      <c r="B265" s="88">
        <v>31</v>
      </c>
      <c r="C265" s="89" t="s">
        <v>15</v>
      </c>
      <c r="D265" s="94">
        <f>SUM(D266:D267)</f>
        <v>31000</v>
      </c>
      <c r="E265" s="94">
        <f>SUM(E266:E267)</f>
        <v>10836.36</v>
      </c>
      <c r="F265" s="94">
        <f>SUM(F266:F267)</f>
        <v>25000</v>
      </c>
      <c r="G265" s="94">
        <f>SUM(G266:G267)</f>
        <v>1000</v>
      </c>
      <c r="H265" s="94">
        <f>SUM(H266:H267)</f>
        <v>4660</v>
      </c>
      <c r="I265" s="126">
        <v>31000</v>
      </c>
      <c r="J265" s="126">
        <f>I265</f>
        <v>31000</v>
      </c>
      <c r="M265" s="62"/>
    </row>
    <row r="266" spans="1:13" x14ac:dyDescent="0.2">
      <c r="B266" s="86">
        <v>311</v>
      </c>
      <c r="C266" s="87" t="s">
        <v>118</v>
      </c>
      <c r="D266" s="14">
        <v>26500</v>
      </c>
      <c r="E266" s="106">
        <v>9301.59</v>
      </c>
      <c r="F266" s="14">
        <v>21459.23</v>
      </c>
      <c r="G266" s="106">
        <v>858.37</v>
      </c>
      <c r="H266" s="106">
        <v>4000</v>
      </c>
    </row>
    <row r="267" spans="1:13" x14ac:dyDescent="0.2">
      <c r="B267" s="86">
        <v>313</v>
      </c>
      <c r="C267" s="87" t="s">
        <v>17</v>
      </c>
      <c r="D267" s="14">
        <v>4500</v>
      </c>
      <c r="E267" s="106">
        <v>1534.77</v>
      </c>
      <c r="F267" s="14">
        <v>3540.77</v>
      </c>
      <c r="G267" s="106">
        <v>141.63</v>
      </c>
      <c r="H267" s="106">
        <v>660</v>
      </c>
    </row>
    <row r="268" spans="1:13" ht="15" x14ac:dyDescent="0.25">
      <c r="B268" s="88">
        <v>32</v>
      </c>
      <c r="C268" s="89" t="s">
        <v>18</v>
      </c>
      <c r="D268" s="94">
        <f>SUM(D269:D273)</f>
        <v>83900</v>
      </c>
      <c r="E268" s="94">
        <f>SUM(E269:E273)</f>
        <v>34551.85</v>
      </c>
      <c r="F268" s="94">
        <f>SUM(F269:F273)</f>
        <v>35500</v>
      </c>
      <c r="G268" s="94">
        <f>SUM(G269:G273)</f>
        <v>32500</v>
      </c>
      <c r="H268" s="94">
        <f>SUM(H269:H273)</f>
        <v>32840</v>
      </c>
      <c r="I268" s="126">
        <v>83900</v>
      </c>
      <c r="J268" s="126">
        <f>I268</f>
        <v>83900</v>
      </c>
    </row>
    <row r="269" spans="1:13" x14ac:dyDescent="0.2">
      <c r="B269" s="86">
        <v>321</v>
      </c>
      <c r="C269" s="87" t="s">
        <v>19</v>
      </c>
      <c r="D269" s="14">
        <v>3400</v>
      </c>
      <c r="E269" s="106">
        <v>1000</v>
      </c>
      <c r="F269" s="14">
        <v>1000</v>
      </c>
      <c r="G269" s="14">
        <v>0</v>
      </c>
      <c r="H269" s="106">
        <v>1354.92</v>
      </c>
    </row>
    <row r="270" spans="1:13" x14ac:dyDescent="0.2">
      <c r="B270" s="86">
        <v>322</v>
      </c>
      <c r="C270" s="87" t="s">
        <v>20</v>
      </c>
      <c r="D270" s="14">
        <v>11500</v>
      </c>
      <c r="E270" s="106">
        <v>15746.46</v>
      </c>
      <c r="F270" s="14">
        <v>16000</v>
      </c>
      <c r="G270" s="14">
        <v>17000</v>
      </c>
      <c r="H270" s="106">
        <v>4736.95</v>
      </c>
    </row>
    <row r="271" spans="1:13" x14ac:dyDescent="0.2">
      <c r="B271" s="86">
        <v>323</v>
      </c>
      <c r="C271" s="87" t="s">
        <v>21</v>
      </c>
      <c r="D271" s="14">
        <v>54500</v>
      </c>
      <c r="E271" s="106">
        <v>15299.04</v>
      </c>
      <c r="F271" s="14">
        <v>15500</v>
      </c>
      <c r="G271" s="14">
        <v>15500</v>
      </c>
      <c r="H271" s="106">
        <v>26028.13</v>
      </c>
    </row>
    <row r="272" spans="1:13" x14ac:dyDescent="0.2">
      <c r="B272" s="86">
        <v>324</v>
      </c>
      <c r="C272" s="87" t="s">
        <v>153</v>
      </c>
      <c r="D272" s="14">
        <v>6000</v>
      </c>
      <c r="E272" s="106">
        <v>0</v>
      </c>
      <c r="F272" s="14">
        <v>500</v>
      </c>
      <c r="G272" s="106">
        <v>0</v>
      </c>
      <c r="H272" s="14">
        <v>0</v>
      </c>
    </row>
    <row r="273" spans="1:12" x14ac:dyDescent="0.2">
      <c r="B273" s="86">
        <v>329</v>
      </c>
      <c r="C273" s="87" t="s">
        <v>74</v>
      </c>
      <c r="D273" s="14">
        <v>8500</v>
      </c>
      <c r="E273" s="106">
        <v>2506.35</v>
      </c>
      <c r="F273" s="14">
        <v>2500</v>
      </c>
      <c r="G273" s="106">
        <v>0</v>
      </c>
      <c r="H273" s="106">
        <v>720</v>
      </c>
    </row>
    <row r="274" spans="1:12" ht="15" x14ac:dyDescent="0.25">
      <c r="B274" s="88">
        <v>34</v>
      </c>
      <c r="C274" s="89" t="s">
        <v>75</v>
      </c>
      <c r="D274" s="94">
        <f>D275</f>
        <v>1000</v>
      </c>
      <c r="E274" s="94">
        <f>E275</f>
        <v>500</v>
      </c>
      <c r="F274" s="94">
        <f>F275</f>
        <v>500</v>
      </c>
      <c r="G274" s="94">
        <f>G275</f>
        <v>500</v>
      </c>
      <c r="H274" s="94">
        <f>H275</f>
        <v>500</v>
      </c>
      <c r="I274" s="58">
        <v>1000</v>
      </c>
      <c r="J274" s="58">
        <f>I274</f>
        <v>1000</v>
      </c>
    </row>
    <row r="275" spans="1:12" x14ac:dyDescent="0.2">
      <c r="B275" s="86">
        <v>343</v>
      </c>
      <c r="C275" s="87" t="s">
        <v>76</v>
      </c>
      <c r="D275" s="14">
        <v>1000</v>
      </c>
      <c r="E275" s="106">
        <v>500</v>
      </c>
      <c r="F275" s="14">
        <v>500</v>
      </c>
      <c r="G275" s="14">
        <v>500</v>
      </c>
      <c r="H275" s="14">
        <v>500</v>
      </c>
      <c r="L275" s="62"/>
    </row>
    <row r="276" spans="1:12" x14ac:dyDescent="0.2">
      <c r="A276" s="67"/>
      <c r="B276" s="90"/>
      <c r="C276" s="91"/>
      <c r="D276" s="27"/>
      <c r="E276" s="27"/>
      <c r="F276" s="27"/>
      <c r="G276" s="27"/>
      <c r="H276" s="27"/>
      <c r="L276" s="62"/>
    </row>
    <row r="277" spans="1:12" x14ac:dyDescent="0.2">
      <c r="A277" s="67">
        <v>2301</v>
      </c>
      <c r="B277" s="90"/>
      <c r="C277" s="91" t="s">
        <v>86</v>
      </c>
      <c r="D277" s="27"/>
      <c r="E277" s="27"/>
      <c r="F277" s="27"/>
      <c r="G277" s="27"/>
      <c r="H277" s="27"/>
      <c r="L277" s="62"/>
    </row>
    <row r="278" spans="1:12" x14ac:dyDescent="0.2">
      <c r="A278" s="61">
        <v>47300</v>
      </c>
      <c r="B278" s="90"/>
      <c r="C278" s="91" t="s">
        <v>93</v>
      </c>
      <c r="D278" s="27"/>
      <c r="E278" s="27"/>
      <c r="F278" s="27"/>
      <c r="G278" s="27"/>
      <c r="H278" s="27"/>
      <c r="L278" s="62"/>
    </row>
    <row r="279" spans="1:12" x14ac:dyDescent="0.2">
      <c r="A279" s="61" t="s">
        <v>87</v>
      </c>
      <c r="B279" s="90"/>
      <c r="C279" s="91" t="s">
        <v>43</v>
      </c>
      <c r="D279" s="27"/>
      <c r="E279" s="27"/>
      <c r="F279" s="27"/>
      <c r="G279" s="27"/>
      <c r="H279" s="27"/>
    </row>
    <row r="280" spans="1:12" ht="15" x14ac:dyDescent="0.25">
      <c r="B280" s="68">
        <v>4</v>
      </c>
      <c r="C280" s="69" t="s">
        <v>22</v>
      </c>
      <c r="D280" s="22">
        <f t="shared" ref="D280:J280" si="28">D281</f>
        <v>8100</v>
      </c>
      <c r="E280" s="22">
        <f t="shared" si="28"/>
        <v>0</v>
      </c>
      <c r="F280" s="22">
        <f t="shared" si="28"/>
        <v>15000</v>
      </c>
      <c r="G280" s="22">
        <f t="shared" si="28"/>
        <v>10000</v>
      </c>
      <c r="H280" s="22">
        <f t="shared" si="28"/>
        <v>10000</v>
      </c>
      <c r="I280" s="58">
        <f t="shared" si="28"/>
        <v>10000</v>
      </c>
      <c r="J280" s="58">
        <f t="shared" si="28"/>
        <v>10000</v>
      </c>
    </row>
    <row r="281" spans="1:12" ht="15" x14ac:dyDescent="0.25">
      <c r="B281" s="88">
        <v>42</v>
      </c>
      <c r="C281" s="89" t="s">
        <v>54</v>
      </c>
      <c r="D281" s="94">
        <f>D282</f>
        <v>8100</v>
      </c>
      <c r="E281" s="94">
        <f>E282</f>
        <v>0</v>
      </c>
      <c r="F281" s="94">
        <f>F282</f>
        <v>15000</v>
      </c>
      <c r="G281" s="94">
        <f>G282</f>
        <v>10000</v>
      </c>
      <c r="H281" s="94">
        <f>H282</f>
        <v>10000</v>
      </c>
      <c r="I281" s="58">
        <v>10000</v>
      </c>
      <c r="J281" s="58">
        <v>10000</v>
      </c>
    </row>
    <row r="282" spans="1:12" x14ac:dyDescent="0.2">
      <c r="B282" s="86">
        <v>422</v>
      </c>
      <c r="C282" s="87" t="s">
        <v>116</v>
      </c>
      <c r="D282" s="14">
        <v>8100</v>
      </c>
      <c r="E282" s="106">
        <v>0</v>
      </c>
      <c r="F282" s="14">
        <v>15000</v>
      </c>
      <c r="G282" s="106">
        <v>10000</v>
      </c>
      <c r="H282" s="14">
        <v>10000</v>
      </c>
    </row>
    <row r="283" spans="1:12" x14ac:dyDescent="0.2">
      <c r="B283" s="90"/>
      <c r="C283" s="91"/>
      <c r="D283" s="27"/>
      <c r="E283" s="27"/>
      <c r="F283" s="27"/>
      <c r="G283" s="27"/>
      <c r="H283" s="27"/>
    </row>
    <row r="284" spans="1:12" hidden="1" x14ac:dyDescent="0.2">
      <c r="A284" s="61">
        <v>2301</v>
      </c>
      <c r="B284" s="90"/>
      <c r="C284" s="110" t="s">
        <v>86</v>
      </c>
      <c r="D284" s="27"/>
      <c r="E284" s="27"/>
      <c r="F284" s="27"/>
      <c r="G284" s="27"/>
      <c r="H284" s="27"/>
    </row>
    <row r="285" spans="1:12" ht="15" hidden="1" x14ac:dyDescent="0.25">
      <c r="B285" s="84"/>
      <c r="C285" s="110" t="s">
        <v>70</v>
      </c>
      <c r="D285" s="41"/>
      <c r="E285" s="109"/>
      <c r="F285" s="41"/>
      <c r="G285" s="41"/>
      <c r="H285" s="41"/>
    </row>
    <row r="286" spans="1:12" hidden="1" x14ac:dyDescent="0.2">
      <c r="A286" s="61" t="s">
        <v>109</v>
      </c>
      <c r="B286" s="90"/>
      <c r="C286" s="110" t="s">
        <v>206</v>
      </c>
      <c r="D286" s="27"/>
      <c r="E286" s="27"/>
      <c r="F286" s="27"/>
      <c r="G286" s="27"/>
      <c r="H286" s="27"/>
    </row>
    <row r="287" spans="1:12" hidden="1" x14ac:dyDescent="0.2">
      <c r="B287" s="90">
        <v>3</v>
      </c>
      <c r="C287" s="91" t="s">
        <v>14</v>
      </c>
      <c r="D287" s="27">
        <f>D288</f>
        <v>0</v>
      </c>
      <c r="E287" s="27">
        <f>E288</f>
        <v>0</v>
      </c>
      <c r="F287" s="27">
        <f>F288</f>
        <v>0</v>
      </c>
      <c r="G287" s="27">
        <f>G288</f>
        <v>0</v>
      </c>
      <c r="H287" s="27">
        <f>H288</f>
        <v>0</v>
      </c>
    </row>
    <row r="288" spans="1:12" hidden="1" x14ac:dyDescent="0.2">
      <c r="A288" s="67"/>
      <c r="B288" s="90">
        <v>32</v>
      </c>
      <c r="C288" s="91" t="s">
        <v>18</v>
      </c>
      <c r="D288" s="27">
        <f>SUM(D289:D290)</f>
        <v>0</v>
      </c>
      <c r="E288" s="27">
        <f>SUM(E289:E290)</f>
        <v>0</v>
      </c>
      <c r="F288" s="27">
        <f>SUM(F289:F290)</f>
        <v>0</v>
      </c>
      <c r="G288" s="27">
        <f>SUM(G289:G290)</f>
        <v>0</v>
      </c>
      <c r="H288" s="27">
        <f>SUM(H289:H290)</f>
        <v>0</v>
      </c>
    </row>
    <row r="289" spans="1:10" hidden="1" x14ac:dyDescent="0.2">
      <c r="B289" s="90">
        <v>323</v>
      </c>
      <c r="C289" s="91" t="s">
        <v>21</v>
      </c>
      <c r="D289" s="27"/>
      <c r="E289" s="27"/>
      <c r="F289" s="27"/>
      <c r="G289" s="27"/>
      <c r="H289" s="27"/>
    </row>
    <row r="290" spans="1:10" hidden="1" x14ac:dyDescent="0.2">
      <c r="B290" s="90"/>
      <c r="C290" s="91"/>
      <c r="D290" s="27"/>
      <c r="E290" s="27"/>
      <c r="F290" s="27"/>
      <c r="G290" s="27"/>
      <c r="H290" s="27"/>
    </row>
    <row r="291" spans="1:10" ht="15" hidden="1" x14ac:dyDescent="0.25">
      <c r="A291" s="61">
        <v>2301</v>
      </c>
      <c r="B291" s="84"/>
      <c r="C291" s="85" t="s">
        <v>86</v>
      </c>
      <c r="D291" s="41"/>
      <c r="E291" s="41"/>
      <c r="F291" s="41"/>
      <c r="G291" s="41"/>
      <c r="H291" s="41"/>
    </row>
    <row r="292" spans="1:10" ht="15" hidden="1" x14ac:dyDescent="0.25">
      <c r="A292" s="61">
        <v>58300</v>
      </c>
      <c r="B292" s="84"/>
      <c r="C292" s="85" t="s">
        <v>107</v>
      </c>
      <c r="D292" s="41"/>
      <c r="E292" s="41"/>
      <c r="F292" s="41"/>
      <c r="G292" s="41"/>
      <c r="H292" s="41"/>
    </row>
    <row r="293" spans="1:10" hidden="1" x14ac:dyDescent="0.2">
      <c r="A293" s="61" t="s">
        <v>109</v>
      </c>
      <c r="B293" s="90"/>
      <c r="C293" s="91" t="s">
        <v>108</v>
      </c>
      <c r="D293" s="27"/>
      <c r="E293" s="27"/>
      <c r="F293" s="27"/>
      <c r="G293" s="27"/>
      <c r="H293" s="27"/>
    </row>
    <row r="294" spans="1:10" ht="15" hidden="1" x14ac:dyDescent="0.25">
      <c r="B294" s="68">
        <v>3</v>
      </c>
      <c r="C294" s="69" t="s">
        <v>14</v>
      </c>
      <c r="D294" s="22">
        <f>D295+D299</f>
        <v>118450</v>
      </c>
      <c r="E294" s="107">
        <f>E295+E299</f>
        <v>72075.94</v>
      </c>
      <c r="F294" s="22">
        <f>F295+F299</f>
        <v>0</v>
      </c>
      <c r="G294" s="22">
        <f>G295+G299</f>
        <v>0</v>
      </c>
      <c r="H294" s="22">
        <f>H295+H299</f>
        <v>0</v>
      </c>
      <c r="I294" s="58">
        <f>SUM(I295:I299)</f>
        <v>0</v>
      </c>
      <c r="J294" s="58">
        <f>I294</f>
        <v>0</v>
      </c>
    </row>
    <row r="295" spans="1:10" ht="15" hidden="1" x14ac:dyDescent="0.25">
      <c r="A295" s="67"/>
      <c r="B295" s="88">
        <v>31</v>
      </c>
      <c r="C295" s="89" t="s">
        <v>15</v>
      </c>
      <c r="D295" s="94">
        <f>SUM(D296:D298)</f>
        <v>117450</v>
      </c>
      <c r="E295" s="108">
        <f>SUM(E296:E298)</f>
        <v>71282.600000000006</v>
      </c>
      <c r="F295" s="94">
        <f>SUM(F296:F298)</f>
        <v>0</v>
      </c>
      <c r="G295" s="94">
        <f>SUM(G296:G298)</f>
        <v>0</v>
      </c>
      <c r="H295" s="94">
        <f>SUM(H296:H298)</f>
        <v>0</v>
      </c>
      <c r="I295" s="58"/>
      <c r="J295" s="58">
        <f>I295</f>
        <v>0</v>
      </c>
    </row>
    <row r="296" spans="1:10" hidden="1" x14ac:dyDescent="0.2">
      <c r="B296" s="86">
        <v>311</v>
      </c>
      <c r="C296" s="87" t="s">
        <v>85</v>
      </c>
      <c r="D296" s="14">
        <v>90000</v>
      </c>
      <c r="E296" s="106">
        <v>57324.11</v>
      </c>
      <c r="F296" s="14"/>
      <c r="G296" s="14"/>
      <c r="H296" s="14"/>
    </row>
    <row r="297" spans="1:10" hidden="1" x14ac:dyDescent="0.2">
      <c r="B297" s="86">
        <v>312</v>
      </c>
      <c r="C297" s="87" t="s">
        <v>30</v>
      </c>
      <c r="D297" s="14">
        <v>12600</v>
      </c>
      <c r="E297" s="106">
        <v>4500</v>
      </c>
      <c r="F297" s="14"/>
      <c r="G297" s="14"/>
      <c r="H297" s="14"/>
    </row>
    <row r="298" spans="1:10" hidden="1" x14ac:dyDescent="0.2">
      <c r="B298" s="86">
        <v>313</v>
      </c>
      <c r="C298" s="87" t="s">
        <v>17</v>
      </c>
      <c r="D298" s="14">
        <v>14850</v>
      </c>
      <c r="E298" s="106">
        <v>9458.49</v>
      </c>
      <c r="F298" s="14"/>
      <c r="G298" s="14"/>
      <c r="H298" s="14"/>
    </row>
    <row r="299" spans="1:10" ht="15" hidden="1" x14ac:dyDescent="0.25">
      <c r="B299" s="88">
        <v>32</v>
      </c>
      <c r="C299" s="89" t="s">
        <v>18</v>
      </c>
      <c r="D299" s="94">
        <f>D300</f>
        <v>1000</v>
      </c>
      <c r="E299" s="108">
        <f>E300</f>
        <v>793.34</v>
      </c>
      <c r="F299" s="94">
        <f>F300</f>
        <v>0</v>
      </c>
      <c r="G299" s="94">
        <f>G300</f>
        <v>0</v>
      </c>
      <c r="H299" s="94">
        <f>H300</f>
        <v>0</v>
      </c>
      <c r="I299" s="58"/>
      <c r="J299" s="58">
        <f>I299</f>
        <v>0</v>
      </c>
    </row>
    <row r="300" spans="1:10" hidden="1" x14ac:dyDescent="0.2">
      <c r="B300" s="86">
        <v>321</v>
      </c>
      <c r="C300" s="87" t="s">
        <v>19</v>
      </c>
      <c r="D300" s="14">
        <v>1000</v>
      </c>
      <c r="E300" s="106">
        <v>793.34</v>
      </c>
      <c r="F300" s="14"/>
      <c r="G300" s="14"/>
      <c r="H300" s="14"/>
    </row>
    <row r="301" spans="1:10" hidden="1" x14ac:dyDescent="0.2">
      <c r="B301" s="90"/>
      <c r="C301" s="91"/>
      <c r="D301" s="27"/>
      <c r="E301" s="27"/>
      <c r="F301" s="27"/>
      <c r="G301" s="27"/>
      <c r="H301" s="27"/>
    </row>
    <row r="302" spans="1:10" x14ac:dyDescent="0.2">
      <c r="A302" s="61">
        <v>2301</v>
      </c>
      <c r="B302" s="90"/>
      <c r="C302" s="91" t="s">
        <v>86</v>
      </c>
      <c r="D302" s="27"/>
      <c r="E302" s="27"/>
      <c r="F302" s="27"/>
      <c r="G302" s="27"/>
      <c r="H302" s="27"/>
    </row>
    <row r="303" spans="1:10" x14ac:dyDescent="0.2">
      <c r="A303" s="61">
        <v>55291</v>
      </c>
      <c r="B303" s="90"/>
      <c r="C303" s="91" t="s">
        <v>106</v>
      </c>
      <c r="D303" s="27"/>
      <c r="E303" s="27"/>
      <c r="F303" s="27"/>
      <c r="G303" s="27"/>
      <c r="H303" s="27"/>
    </row>
    <row r="304" spans="1:10" x14ac:dyDescent="0.2">
      <c r="A304" s="61" t="s">
        <v>109</v>
      </c>
      <c r="B304" s="90"/>
      <c r="C304" s="91" t="s">
        <v>108</v>
      </c>
      <c r="D304" s="27"/>
      <c r="E304" s="27"/>
      <c r="F304" s="27"/>
      <c r="G304" s="27"/>
      <c r="H304" s="27"/>
    </row>
    <row r="305" spans="1:10" ht="15" x14ac:dyDescent="0.25">
      <c r="B305" s="68">
        <v>3</v>
      </c>
      <c r="C305" s="69" t="s">
        <v>14</v>
      </c>
      <c r="D305" s="22">
        <f>D306+D310</f>
        <v>60000</v>
      </c>
      <c r="E305" s="22">
        <f>E306+E310</f>
        <v>60000</v>
      </c>
      <c r="F305" s="22">
        <f>F306+F310</f>
        <v>55000</v>
      </c>
      <c r="G305" s="22">
        <f>G306+G310</f>
        <v>55000</v>
      </c>
      <c r="H305" s="22">
        <f>H306+H310</f>
        <v>34153.369999999995</v>
      </c>
      <c r="I305" s="58">
        <f>SUM(I306:I310)</f>
        <v>55000</v>
      </c>
      <c r="J305" s="58">
        <f>I305</f>
        <v>55000</v>
      </c>
    </row>
    <row r="306" spans="1:10" ht="15" x14ac:dyDescent="0.25">
      <c r="B306" s="88">
        <v>31</v>
      </c>
      <c r="C306" s="89" t="s">
        <v>15</v>
      </c>
      <c r="D306" s="94">
        <f>SUM(D307:D309)</f>
        <v>56625</v>
      </c>
      <c r="E306" s="94">
        <f>SUM(E307:E309)</f>
        <v>56625</v>
      </c>
      <c r="F306" s="94">
        <f>SUM(F307:F309)</f>
        <v>53130</v>
      </c>
      <c r="G306" s="94">
        <f>SUM(G307:G309)</f>
        <v>53130</v>
      </c>
      <c r="H306" s="94">
        <f>SUM(H307:H309)</f>
        <v>34153.369999999995</v>
      </c>
      <c r="I306" s="58">
        <v>53130</v>
      </c>
      <c r="J306" s="58">
        <f>I306</f>
        <v>53130</v>
      </c>
    </row>
    <row r="307" spans="1:10" x14ac:dyDescent="0.2">
      <c r="B307" s="86">
        <v>311</v>
      </c>
      <c r="C307" s="87" t="s">
        <v>85</v>
      </c>
      <c r="D307" s="14">
        <v>45000</v>
      </c>
      <c r="E307" s="14">
        <v>45000</v>
      </c>
      <c r="F307" s="14">
        <v>42000</v>
      </c>
      <c r="G307" s="14">
        <v>42000</v>
      </c>
      <c r="H307" s="106">
        <v>28028.639999999999</v>
      </c>
    </row>
    <row r="308" spans="1:10" x14ac:dyDescent="0.2">
      <c r="B308" s="86">
        <v>312</v>
      </c>
      <c r="C308" s="87" t="s">
        <v>30</v>
      </c>
      <c r="D308" s="14">
        <v>4200</v>
      </c>
      <c r="E308" s="14">
        <v>4200</v>
      </c>
      <c r="F308" s="14">
        <v>4200</v>
      </c>
      <c r="G308" s="14">
        <v>4200</v>
      </c>
      <c r="H308" s="106">
        <v>1500</v>
      </c>
    </row>
    <row r="309" spans="1:10" x14ac:dyDescent="0.2">
      <c r="B309" s="86">
        <v>313</v>
      </c>
      <c r="C309" s="87" t="s">
        <v>17</v>
      </c>
      <c r="D309" s="14">
        <v>7425</v>
      </c>
      <c r="E309" s="14">
        <v>7425</v>
      </c>
      <c r="F309" s="14">
        <v>6930</v>
      </c>
      <c r="G309" s="14">
        <v>6930</v>
      </c>
      <c r="H309" s="106">
        <v>4624.7299999999996</v>
      </c>
    </row>
    <row r="310" spans="1:10" ht="15" x14ac:dyDescent="0.25">
      <c r="B310" s="88">
        <v>32</v>
      </c>
      <c r="C310" s="89" t="s">
        <v>18</v>
      </c>
      <c r="D310" s="94">
        <f>D311</f>
        <v>3375</v>
      </c>
      <c r="E310" s="94">
        <f>E311</f>
        <v>3375</v>
      </c>
      <c r="F310" s="94">
        <f>F311</f>
        <v>1870</v>
      </c>
      <c r="G310" s="94">
        <f>G311</f>
        <v>1870</v>
      </c>
      <c r="H310" s="94">
        <f>H311</f>
        <v>0</v>
      </c>
      <c r="I310" s="58">
        <v>1870</v>
      </c>
      <c r="J310" s="58">
        <f>I310</f>
        <v>1870</v>
      </c>
    </row>
    <row r="311" spans="1:10" x14ac:dyDescent="0.2">
      <c r="B311" s="86">
        <v>321</v>
      </c>
      <c r="C311" s="87" t="s">
        <v>19</v>
      </c>
      <c r="D311" s="14">
        <v>3375</v>
      </c>
      <c r="E311" s="14">
        <v>3375</v>
      </c>
      <c r="F311" s="14">
        <v>1870</v>
      </c>
      <c r="G311" s="14">
        <v>1870</v>
      </c>
      <c r="H311" s="106">
        <v>0</v>
      </c>
    </row>
    <row r="312" spans="1:10" x14ac:dyDescent="0.2">
      <c r="B312" s="90"/>
      <c r="C312" s="91"/>
      <c r="D312" s="27"/>
      <c r="E312" s="27"/>
      <c r="F312" s="27"/>
      <c r="G312" s="27"/>
      <c r="H312" s="27"/>
    </row>
    <row r="313" spans="1:10" x14ac:dyDescent="0.2">
      <c r="A313" s="61">
        <v>2301</v>
      </c>
      <c r="B313" s="90"/>
      <c r="C313" s="91" t="s">
        <v>86</v>
      </c>
      <c r="D313" s="27"/>
      <c r="E313" s="27"/>
      <c r="F313" s="27"/>
      <c r="G313" s="27"/>
      <c r="H313" s="27"/>
    </row>
    <row r="314" spans="1:10" x14ac:dyDescent="0.2">
      <c r="A314" s="61">
        <v>47300</v>
      </c>
      <c r="B314" s="90"/>
      <c r="C314" s="91" t="s">
        <v>93</v>
      </c>
      <c r="D314" s="27"/>
      <c r="E314" s="27"/>
      <c r="F314" s="27"/>
      <c r="G314" s="27"/>
      <c r="H314" s="27"/>
    </row>
    <row r="315" spans="1:10" ht="15" x14ac:dyDescent="0.25">
      <c r="A315" s="61" t="s">
        <v>94</v>
      </c>
      <c r="B315" s="84"/>
      <c r="C315" s="91" t="s">
        <v>134</v>
      </c>
      <c r="D315" s="41"/>
      <c r="E315" s="41"/>
      <c r="F315" s="41"/>
      <c r="G315" s="41"/>
      <c r="H315" s="41"/>
    </row>
    <row r="316" spans="1:10" ht="15" x14ac:dyDescent="0.25">
      <c r="B316" s="68">
        <v>3</v>
      </c>
      <c r="C316" s="69" t="s">
        <v>14</v>
      </c>
      <c r="D316" s="22">
        <f>D317+D320+D325</f>
        <v>250000</v>
      </c>
      <c r="E316" s="22">
        <f>E317+E320+E325</f>
        <v>250000</v>
      </c>
      <c r="F316" s="22">
        <f>F317+F320+F325</f>
        <v>250000</v>
      </c>
      <c r="G316" s="22">
        <f>G317+G320+G325</f>
        <v>330000</v>
      </c>
      <c r="H316" s="22">
        <f>H317+H320+H325</f>
        <v>357000</v>
      </c>
      <c r="I316" s="58">
        <f>SUM(I320:I326)</f>
        <v>373800</v>
      </c>
      <c r="J316" s="58">
        <f>I316</f>
        <v>373800</v>
      </c>
    </row>
    <row r="317" spans="1:10" ht="15" hidden="1" x14ac:dyDescent="0.25">
      <c r="B317" s="88">
        <v>31</v>
      </c>
      <c r="C317" s="89" t="s">
        <v>15</v>
      </c>
      <c r="D317" s="94">
        <f>SUM(D318:D319)</f>
        <v>0</v>
      </c>
      <c r="E317" s="94">
        <f>SUM(E318:E319)</f>
        <v>0</v>
      </c>
      <c r="F317" s="94">
        <f>SUM(F318:F319)</f>
        <v>0</v>
      </c>
      <c r="G317" s="94">
        <f>SUM(G318:G319)</f>
        <v>0</v>
      </c>
      <c r="H317" s="94">
        <f>SUM(H318:H319)</f>
        <v>0</v>
      </c>
      <c r="I317" s="58"/>
      <c r="J317" s="58"/>
    </row>
    <row r="318" spans="1:10" ht="15" hidden="1" x14ac:dyDescent="0.25">
      <c r="B318" s="86">
        <v>311</v>
      </c>
      <c r="C318" s="87" t="s">
        <v>16</v>
      </c>
      <c r="D318" s="14"/>
      <c r="E318" s="14"/>
      <c r="F318" s="14"/>
      <c r="G318" s="14"/>
      <c r="H318" s="14"/>
      <c r="I318" s="58"/>
      <c r="J318" s="58"/>
    </row>
    <row r="319" spans="1:10" ht="15" hidden="1" x14ac:dyDescent="0.25">
      <c r="B319" s="86">
        <v>313</v>
      </c>
      <c r="C319" s="87" t="s">
        <v>17</v>
      </c>
      <c r="D319" s="14"/>
      <c r="E319" s="14"/>
      <c r="F319" s="14"/>
      <c r="G319" s="14"/>
      <c r="H319" s="14"/>
      <c r="I319" s="58"/>
      <c r="J319" s="58"/>
    </row>
    <row r="320" spans="1:10" ht="15" x14ac:dyDescent="0.25">
      <c r="B320" s="88">
        <v>32</v>
      </c>
      <c r="C320" s="89" t="s">
        <v>18</v>
      </c>
      <c r="D320" s="94">
        <f>SUM(D321:D324)</f>
        <v>249000</v>
      </c>
      <c r="E320" s="94">
        <f>SUM(E321:E324)</f>
        <v>249000</v>
      </c>
      <c r="F320" s="94">
        <f>SUM(F321:F324)</f>
        <v>249000</v>
      </c>
      <c r="G320" s="94">
        <f>SUM(G321:G324)</f>
        <v>328000</v>
      </c>
      <c r="H320" s="94">
        <f>SUM(H321:H324)</f>
        <v>356600</v>
      </c>
      <c r="I320" s="126">
        <v>372800</v>
      </c>
      <c r="J320" s="126">
        <f>I320</f>
        <v>372800</v>
      </c>
    </row>
    <row r="321" spans="1:10" x14ac:dyDescent="0.2">
      <c r="B321" s="86">
        <v>321</v>
      </c>
      <c r="C321" s="87" t="s">
        <v>19</v>
      </c>
      <c r="D321" s="14">
        <v>2000</v>
      </c>
      <c r="E321" s="14">
        <v>2000</v>
      </c>
      <c r="F321" s="14">
        <v>2000</v>
      </c>
      <c r="G321" s="14">
        <v>500</v>
      </c>
      <c r="H321" s="14">
        <v>500</v>
      </c>
    </row>
    <row r="322" spans="1:10" x14ac:dyDescent="0.2">
      <c r="B322" s="86">
        <v>322</v>
      </c>
      <c r="C322" s="87" t="s">
        <v>20</v>
      </c>
      <c r="D322" s="14">
        <v>218000</v>
      </c>
      <c r="E322" s="14">
        <v>218000</v>
      </c>
      <c r="F322" s="14">
        <v>218000</v>
      </c>
      <c r="G322" s="14">
        <v>312500</v>
      </c>
      <c r="H322" s="106">
        <v>339100</v>
      </c>
      <c r="J322" s="62"/>
    </row>
    <row r="323" spans="1:10" x14ac:dyDescent="0.2">
      <c r="B323" s="86">
        <v>323</v>
      </c>
      <c r="C323" s="87" t="s">
        <v>21</v>
      </c>
      <c r="D323" s="14">
        <v>24000</v>
      </c>
      <c r="E323" s="14">
        <v>24000</v>
      </c>
      <c r="F323" s="14">
        <v>24000</v>
      </c>
      <c r="G323" s="14">
        <v>14500</v>
      </c>
      <c r="H323" s="106">
        <v>16500</v>
      </c>
      <c r="J323" s="62"/>
    </row>
    <row r="324" spans="1:10" x14ac:dyDescent="0.2">
      <c r="B324" s="86">
        <v>329</v>
      </c>
      <c r="C324" s="87" t="s">
        <v>74</v>
      </c>
      <c r="D324" s="14">
        <v>5000</v>
      </c>
      <c r="E324" s="14">
        <v>5000</v>
      </c>
      <c r="F324" s="14">
        <v>5000</v>
      </c>
      <c r="G324" s="14">
        <v>500</v>
      </c>
      <c r="H324" s="14">
        <v>500</v>
      </c>
      <c r="J324" s="62"/>
    </row>
    <row r="325" spans="1:10" ht="15" x14ac:dyDescent="0.25">
      <c r="B325" s="88">
        <v>34</v>
      </c>
      <c r="C325" s="89" t="s">
        <v>75</v>
      </c>
      <c r="D325" s="94">
        <f>D326</f>
        <v>1000</v>
      </c>
      <c r="E325" s="94">
        <f>E326</f>
        <v>1000</v>
      </c>
      <c r="F325" s="94">
        <f>F326</f>
        <v>1000</v>
      </c>
      <c r="G325" s="94">
        <f>G326</f>
        <v>2000</v>
      </c>
      <c r="H325" s="94">
        <f>H326</f>
        <v>400</v>
      </c>
      <c r="I325" s="58">
        <v>1000</v>
      </c>
      <c r="J325" s="58">
        <f>I325</f>
        <v>1000</v>
      </c>
    </row>
    <row r="326" spans="1:10" x14ac:dyDescent="0.2">
      <c r="B326" s="86">
        <v>343</v>
      </c>
      <c r="C326" s="87" t="s">
        <v>76</v>
      </c>
      <c r="D326" s="14">
        <v>1000</v>
      </c>
      <c r="E326" s="14">
        <v>1000</v>
      </c>
      <c r="F326" s="14">
        <v>1000</v>
      </c>
      <c r="G326" s="14">
        <v>2000</v>
      </c>
      <c r="H326" s="106">
        <v>400</v>
      </c>
    </row>
    <row r="327" spans="1:10" ht="15" x14ac:dyDescent="0.25">
      <c r="B327" s="68">
        <v>4</v>
      </c>
      <c r="C327" s="69" t="s">
        <v>22</v>
      </c>
      <c r="D327" s="22">
        <f t="shared" ref="D327:J327" si="29">D328</f>
        <v>0</v>
      </c>
      <c r="E327" s="22">
        <f t="shared" si="29"/>
        <v>30000</v>
      </c>
      <c r="F327" s="22">
        <f t="shared" si="29"/>
        <v>90000</v>
      </c>
      <c r="G327" s="22">
        <f t="shared" si="29"/>
        <v>5000</v>
      </c>
      <c r="H327" s="22">
        <f t="shared" si="29"/>
        <v>3000</v>
      </c>
      <c r="I327" s="58">
        <f t="shared" si="29"/>
        <v>30000</v>
      </c>
      <c r="J327" s="58">
        <f t="shared" si="29"/>
        <v>30000</v>
      </c>
    </row>
    <row r="328" spans="1:10" ht="15" x14ac:dyDescent="0.25">
      <c r="B328" s="88">
        <v>42</v>
      </c>
      <c r="C328" s="89" t="s">
        <v>54</v>
      </c>
      <c r="D328" s="94">
        <v>0</v>
      </c>
      <c r="E328" s="94">
        <f>SUM(E329:E331)</f>
        <v>30000</v>
      </c>
      <c r="F328" s="94">
        <v>90000</v>
      </c>
      <c r="G328" s="94">
        <v>5000</v>
      </c>
      <c r="H328" s="94">
        <f>H329</f>
        <v>3000</v>
      </c>
      <c r="I328" s="126">
        <v>30000</v>
      </c>
      <c r="J328" s="126">
        <v>30000</v>
      </c>
    </row>
    <row r="329" spans="1:10" x14ac:dyDescent="0.2">
      <c r="B329" s="86">
        <v>422</v>
      </c>
      <c r="C329" s="87" t="s">
        <v>116</v>
      </c>
      <c r="D329" s="14">
        <v>5000</v>
      </c>
      <c r="E329" s="106">
        <v>30000</v>
      </c>
      <c r="F329" s="14">
        <v>90000</v>
      </c>
      <c r="G329" s="14">
        <v>5000</v>
      </c>
      <c r="H329" s="14">
        <v>3000</v>
      </c>
    </row>
    <row r="330" spans="1:10" x14ac:dyDescent="0.2">
      <c r="B330" s="90"/>
      <c r="C330" s="91"/>
      <c r="D330" s="27"/>
      <c r="E330" s="27"/>
      <c r="F330" s="27"/>
      <c r="G330" s="27"/>
      <c r="H330" s="27"/>
    </row>
    <row r="331" spans="1:10" x14ac:dyDescent="0.2">
      <c r="A331" s="61">
        <v>2301</v>
      </c>
      <c r="B331" s="90"/>
      <c r="C331" s="91" t="s">
        <v>86</v>
      </c>
      <c r="D331" s="27"/>
      <c r="E331" s="27"/>
      <c r="F331" s="27"/>
      <c r="G331" s="27"/>
      <c r="H331" s="27"/>
    </row>
    <row r="332" spans="1:10" x14ac:dyDescent="0.2">
      <c r="A332" s="67">
        <v>47300</v>
      </c>
      <c r="B332" s="90"/>
      <c r="C332" s="91" t="s">
        <v>93</v>
      </c>
      <c r="D332" s="27"/>
      <c r="E332" s="27"/>
      <c r="F332" s="27"/>
      <c r="G332" s="27"/>
      <c r="H332" s="27"/>
    </row>
    <row r="333" spans="1:10" x14ac:dyDescent="0.2">
      <c r="A333" s="61" t="s">
        <v>84</v>
      </c>
      <c r="B333" s="90"/>
      <c r="C333" s="91" t="s">
        <v>135</v>
      </c>
      <c r="D333" s="27"/>
      <c r="E333" s="27"/>
      <c r="F333" s="27"/>
      <c r="G333" s="27"/>
      <c r="H333" s="27"/>
    </row>
    <row r="334" spans="1:10" ht="15" x14ac:dyDescent="0.25">
      <c r="B334" s="68">
        <v>3</v>
      </c>
      <c r="C334" s="69" t="s">
        <v>14</v>
      </c>
      <c r="D334" s="22">
        <f>D335+D339</f>
        <v>180000</v>
      </c>
      <c r="E334" s="22">
        <f>E335+E339</f>
        <v>190000</v>
      </c>
      <c r="F334" s="22">
        <f>F335+F339+F344</f>
        <v>220000</v>
      </c>
      <c r="G334" s="22">
        <f>G335+G339+G344</f>
        <v>290000</v>
      </c>
      <c r="H334" s="22">
        <f>H335+H339+H344</f>
        <v>300340</v>
      </c>
      <c r="I334" s="58">
        <f>I335+I339+I344</f>
        <v>300000</v>
      </c>
      <c r="J334" s="58">
        <f>I334</f>
        <v>300000</v>
      </c>
    </row>
    <row r="335" spans="1:10" ht="15" x14ac:dyDescent="0.25">
      <c r="B335" s="88">
        <v>31</v>
      </c>
      <c r="C335" s="89" t="s">
        <v>15</v>
      </c>
      <c r="D335" s="94">
        <f>SUM(D336:D338)</f>
        <v>75900</v>
      </c>
      <c r="E335" s="94">
        <f>SUM(E336:E338)</f>
        <v>76775</v>
      </c>
      <c r="F335" s="94">
        <f>SUM(F336:F338)</f>
        <v>97550</v>
      </c>
      <c r="G335" s="94">
        <f>SUM(G336:G338)</f>
        <v>134150</v>
      </c>
      <c r="H335" s="94">
        <f>SUM(H336:H338)</f>
        <v>133490</v>
      </c>
      <c r="I335" s="58">
        <v>97550</v>
      </c>
      <c r="J335" s="58">
        <f>I335</f>
        <v>97550</v>
      </c>
    </row>
    <row r="336" spans="1:10" x14ac:dyDescent="0.2">
      <c r="B336" s="86">
        <v>311</v>
      </c>
      <c r="C336" s="87" t="s">
        <v>16</v>
      </c>
      <c r="D336" s="14">
        <v>63000</v>
      </c>
      <c r="E336" s="106">
        <v>65000</v>
      </c>
      <c r="F336" s="14">
        <v>80000</v>
      </c>
      <c r="G336" s="14">
        <v>110000</v>
      </c>
      <c r="H336" s="106">
        <v>106000</v>
      </c>
    </row>
    <row r="337" spans="1:10" x14ac:dyDescent="0.2">
      <c r="B337" s="86">
        <v>312</v>
      </c>
      <c r="C337" s="87" t="s">
        <v>30</v>
      </c>
      <c r="D337" s="14">
        <v>3000</v>
      </c>
      <c r="E337" s="106">
        <v>2700</v>
      </c>
      <c r="F337" s="14">
        <v>6000</v>
      </c>
      <c r="G337" s="14">
        <v>6000</v>
      </c>
      <c r="H337" s="106">
        <v>10000</v>
      </c>
    </row>
    <row r="338" spans="1:10" x14ac:dyDescent="0.2">
      <c r="B338" s="86">
        <v>313</v>
      </c>
      <c r="C338" s="87" t="s">
        <v>17</v>
      </c>
      <c r="D338" s="14">
        <v>9900</v>
      </c>
      <c r="E338" s="106">
        <v>9075</v>
      </c>
      <c r="F338" s="14">
        <v>11550</v>
      </c>
      <c r="G338" s="14">
        <v>18150</v>
      </c>
      <c r="H338" s="106">
        <v>17490</v>
      </c>
    </row>
    <row r="339" spans="1:10" ht="15" x14ac:dyDescent="0.25">
      <c r="A339" s="67"/>
      <c r="B339" s="88">
        <v>32</v>
      </c>
      <c r="C339" s="89" t="s">
        <v>18</v>
      </c>
      <c r="D339" s="94">
        <f>SUM(D340:D342)</f>
        <v>104100</v>
      </c>
      <c r="E339" s="94">
        <f>SUM(E340:E342)</f>
        <v>113225</v>
      </c>
      <c r="F339" s="94">
        <f>SUM(F340:F342)</f>
        <v>120450</v>
      </c>
      <c r="G339" s="94">
        <f>SUM(G340:G343)</f>
        <v>153850</v>
      </c>
      <c r="H339" s="94">
        <f>SUM(H340:H343)</f>
        <v>164850</v>
      </c>
      <c r="I339" s="58">
        <v>200450</v>
      </c>
      <c r="J339" s="58">
        <f>I339</f>
        <v>200450</v>
      </c>
    </row>
    <row r="340" spans="1:10" ht="15" x14ac:dyDescent="0.25">
      <c r="A340" s="67"/>
      <c r="B340" s="86">
        <v>321</v>
      </c>
      <c r="C340" s="87" t="s">
        <v>19</v>
      </c>
      <c r="D340" s="14">
        <v>5100</v>
      </c>
      <c r="E340" s="106">
        <v>3000</v>
      </c>
      <c r="F340" s="14">
        <v>8000</v>
      </c>
      <c r="G340" s="14">
        <v>12000</v>
      </c>
      <c r="H340" s="106">
        <v>16000</v>
      </c>
      <c r="I340" s="58"/>
      <c r="J340" s="58"/>
    </row>
    <row r="341" spans="1:10" x14ac:dyDescent="0.2">
      <c r="B341" s="86">
        <v>322</v>
      </c>
      <c r="C341" s="87" t="s">
        <v>20</v>
      </c>
      <c r="D341" s="14">
        <v>99000</v>
      </c>
      <c r="E341" s="106">
        <v>105000</v>
      </c>
      <c r="F341" s="14">
        <v>104450</v>
      </c>
      <c r="G341" s="14">
        <v>134850</v>
      </c>
      <c r="H341" s="14">
        <v>134850</v>
      </c>
      <c r="J341" s="62"/>
    </row>
    <row r="342" spans="1:10" x14ac:dyDescent="0.2">
      <c r="B342" s="86">
        <v>323</v>
      </c>
      <c r="C342" s="87" t="s">
        <v>21</v>
      </c>
      <c r="D342" s="14"/>
      <c r="E342" s="106">
        <v>5225</v>
      </c>
      <c r="F342" s="14">
        <v>8000</v>
      </c>
      <c r="G342" s="14">
        <v>6000</v>
      </c>
      <c r="H342" s="106">
        <v>13000</v>
      </c>
      <c r="J342" s="62"/>
    </row>
    <row r="343" spans="1:10" x14ac:dyDescent="0.2">
      <c r="B343" s="86">
        <v>329</v>
      </c>
      <c r="C343" s="87" t="s">
        <v>74</v>
      </c>
      <c r="D343" s="14">
        <v>9300</v>
      </c>
      <c r="E343" s="106">
        <v>3000</v>
      </c>
      <c r="F343" s="14"/>
      <c r="G343" s="14">
        <v>1000</v>
      </c>
      <c r="H343" s="14">
        <v>1000</v>
      </c>
      <c r="J343" s="62"/>
    </row>
    <row r="344" spans="1:10" ht="15" x14ac:dyDescent="0.25">
      <c r="B344" s="88">
        <v>34</v>
      </c>
      <c r="C344" s="89" t="s">
        <v>75</v>
      </c>
      <c r="D344" s="94">
        <f>D345</f>
        <v>0</v>
      </c>
      <c r="E344" s="94">
        <f>E345</f>
        <v>0</v>
      </c>
      <c r="F344" s="94">
        <f>F345</f>
        <v>2000</v>
      </c>
      <c r="G344" s="94">
        <f>G345</f>
        <v>2000</v>
      </c>
      <c r="H344" s="94">
        <f>H345</f>
        <v>2000</v>
      </c>
      <c r="I344" s="58">
        <v>2000</v>
      </c>
      <c r="J344" s="58">
        <f>I344</f>
        <v>2000</v>
      </c>
    </row>
    <row r="345" spans="1:10" x14ac:dyDescent="0.2">
      <c r="B345" s="86">
        <v>343</v>
      </c>
      <c r="C345" s="87" t="s">
        <v>76</v>
      </c>
      <c r="D345" s="14">
        <v>0</v>
      </c>
      <c r="E345" s="14">
        <v>0</v>
      </c>
      <c r="F345" s="14">
        <v>2000</v>
      </c>
      <c r="G345" s="14">
        <v>2000</v>
      </c>
      <c r="H345" s="14">
        <v>2000</v>
      </c>
      <c r="J345" s="62"/>
    </row>
    <row r="346" spans="1:10" ht="15" x14ac:dyDescent="0.25">
      <c r="B346" s="68">
        <v>4</v>
      </c>
      <c r="C346" s="69" t="s">
        <v>22</v>
      </c>
      <c r="D346" s="22">
        <f t="shared" ref="D346:H346" si="30">D347</f>
        <v>0</v>
      </c>
      <c r="E346" s="22">
        <f t="shared" si="30"/>
        <v>0</v>
      </c>
      <c r="F346" s="22">
        <f t="shared" si="30"/>
        <v>150000</v>
      </c>
      <c r="G346" s="22">
        <f t="shared" si="30"/>
        <v>120000</v>
      </c>
      <c r="H346" s="22">
        <f t="shared" si="30"/>
        <v>115000</v>
      </c>
      <c r="I346" s="58">
        <f>I347</f>
        <v>50000</v>
      </c>
      <c r="J346" s="58">
        <f>J347</f>
        <v>50000</v>
      </c>
    </row>
    <row r="347" spans="1:10" ht="15" x14ac:dyDescent="0.25">
      <c r="B347" s="88">
        <v>42</v>
      </c>
      <c r="C347" s="89" t="s">
        <v>54</v>
      </c>
      <c r="D347" s="94">
        <f>SUM(D350:D350)</f>
        <v>0</v>
      </c>
      <c r="E347" s="94">
        <f>SUM(E350:E350)</f>
        <v>0</v>
      </c>
      <c r="F347" s="94">
        <f t="shared" ref="F347:G347" si="31">SUM(F348:F349)</f>
        <v>150000</v>
      </c>
      <c r="G347" s="94">
        <f t="shared" si="31"/>
        <v>120000</v>
      </c>
      <c r="H347" s="94">
        <f>SUM(H348:H349)</f>
        <v>115000</v>
      </c>
      <c r="I347" s="126">
        <v>50000</v>
      </c>
      <c r="J347" s="126">
        <v>50000</v>
      </c>
    </row>
    <row r="348" spans="1:10" ht="15" x14ac:dyDescent="0.25">
      <c r="B348" s="86">
        <v>422</v>
      </c>
      <c r="C348" s="87" t="s">
        <v>116</v>
      </c>
      <c r="D348" s="14">
        <v>5000</v>
      </c>
      <c r="E348" s="106">
        <v>30000</v>
      </c>
      <c r="F348" s="14">
        <v>150000</v>
      </c>
      <c r="G348" s="14">
        <v>120000</v>
      </c>
      <c r="H348" s="14">
        <v>110000</v>
      </c>
      <c r="I348" s="126"/>
      <c r="J348" s="126"/>
    </row>
    <row r="349" spans="1:10" x14ac:dyDescent="0.2">
      <c r="B349" s="86">
        <v>424</v>
      </c>
      <c r="C349" s="87" t="s">
        <v>237</v>
      </c>
      <c r="D349" s="14">
        <v>5000</v>
      </c>
      <c r="E349" s="106">
        <v>30000</v>
      </c>
      <c r="F349" s="14"/>
      <c r="G349" s="14"/>
      <c r="H349" s="14">
        <v>5000</v>
      </c>
      <c r="J349" s="62"/>
    </row>
    <row r="350" spans="1:10" x14ac:dyDescent="0.2">
      <c r="B350" s="90"/>
      <c r="C350" s="91"/>
      <c r="D350" s="27"/>
      <c r="E350" s="112"/>
      <c r="F350" s="27"/>
      <c r="G350" s="27"/>
      <c r="H350" s="27"/>
      <c r="J350" s="62"/>
    </row>
    <row r="351" spans="1:10" ht="15" x14ac:dyDescent="0.25">
      <c r="A351" s="61">
        <v>2301</v>
      </c>
      <c r="B351" s="84"/>
      <c r="C351" s="91" t="s">
        <v>86</v>
      </c>
      <c r="D351" s="41"/>
      <c r="E351" s="41"/>
      <c r="F351" s="41"/>
      <c r="G351" s="41"/>
      <c r="H351" s="41"/>
    </row>
    <row r="352" spans="1:10" ht="15" x14ac:dyDescent="0.25">
      <c r="A352" s="61">
        <v>47300</v>
      </c>
      <c r="B352" s="84"/>
      <c r="C352" s="91" t="s">
        <v>93</v>
      </c>
      <c r="D352" s="41"/>
      <c r="E352" s="41"/>
      <c r="F352" s="41"/>
      <c r="G352" s="41"/>
      <c r="H352" s="41"/>
    </row>
    <row r="353" spans="1:10" x14ac:dyDescent="0.2">
      <c r="A353" s="61" t="s">
        <v>95</v>
      </c>
      <c r="B353" s="90"/>
      <c r="C353" s="91" t="s">
        <v>136</v>
      </c>
      <c r="D353" s="27"/>
      <c r="E353" s="27"/>
      <c r="F353" s="27"/>
      <c r="G353" s="27"/>
      <c r="H353" s="27"/>
    </row>
    <row r="354" spans="1:10" ht="15" x14ac:dyDescent="0.25">
      <c r="A354" s="67"/>
      <c r="B354" s="68">
        <v>3</v>
      </c>
      <c r="C354" s="69" t="s">
        <v>14</v>
      </c>
      <c r="D354" s="22">
        <f t="shared" ref="D354:I354" si="32">D355+D357+D363</f>
        <v>70000</v>
      </c>
      <c r="E354" s="22">
        <f t="shared" si="32"/>
        <v>85000</v>
      </c>
      <c r="F354" s="22">
        <f t="shared" si="32"/>
        <v>59000</v>
      </c>
      <c r="G354" s="22">
        <f t="shared" si="32"/>
        <v>66000</v>
      </c>
      <c r="H354" s="22">
        <f t="shared" si="32"/>
        <v>107000</v>
      </c>
      <c r="I354" s="58">
        <f t="shared" si="32"/>
        <v>59000</v>
      </c>
      <c r="J354" s="58">
        <f>I354</f>
        <v>59000</v>
      </c>
    </row>
    <row r="355" spans="1:10" ht="15" x14ac:dyDescent="0.25">
      <c r="B355" s="88">
        <v>31</v>
      </c>
      <c r="C355" s="89" t="s">
        <v>15</v>
      </c>
      <c r="D355" s="94">
        <f>SUM(D356:D356)</f>
        <v>1200</v>
      </c>
      <c r="E355" s="94">
        <f>SUM(E356:E356)</f>
        <v>1200</v>
      </c>
      <c r="F355" s="94">
        <f>SUM(F356:F356)</f>
        <v>1200</v>
      </c>
      <c r="G355" s="94">
        <f>SUM(G356:G356)</f>
        <v>1200</v>
      </c>
      <c r="H355" s="94">
        <f>SUM(H356:H356)</f>
        <v>1200</v>
      </c>
      <c r="I355" s="58">
        <f>F355</f>
        <v>1200</v>
      </c>
      <c r="J355" s="58">
        <f>I355</f>
        <v>1200</v>
      </c>
    </row>
    <row r="356" spans="1:10" x14ac:dyDescent="0.2">
      <c r="B356" s="86">
        <v>312</v>
      </c>
      <c r="C356" s="87" t="s">
        <v>30</v>
      </c>
      <c r="D356" s="14">
        <v>1200</v>
      </c>
      <c r="E356" s="14">
        <v>1200</v>
      </c>
      <c r="F356" s="14">
        <v>1200</v>
      </c>
      <c r="G356" s="14">
        <v>1200</v>
      </c>
      <c r="H356" s="14">
        <v>1200</v>
      </c>
    </row>
    <row r="357" spans="1:10" ht="15" x14ac:dyDescent="0.25">
      <c r="B357" s="88">
        <v>32</v>
      </c>
      <c r="C357" s="89" t="s">
        <v>18</v>
      </c>
      <c r="D357" s="94">
        <f>SUM(D358:D362)</f>
        <v>67800</v>
      </c>
      <c r="E357" s="94">
        <f>SUM(E358:E362)</f>
        <v>82800</v>
      </c>
      <c r="F357" s="94">
        <f>SUM(F358:F362)</f>
        <v>55800</v>
      </c>
      <c r="G357" s="94">
        <f>SUM(G358:G362)</f>
        <v>62800</v>
      </c>
      <c r="H357" s="94">
        <f>SUM(H358:H362)</f>
        <v>103800</v>
      </c>
      <c r="I357" s="58">
        <v>55800</v>
      </c>
      <c r="J357" s="58">
        <f>I357</f>
        <v>55800</v>
      </c>
    </row>
    <row r="358" spans="1:10" ht="15" x14ac:dyDescent="0.25">
      <c r="B358" s="86">
        <v>321</v>
      </c>
      <c r="C358" s="87" t="s">
        <v>19</v>
      </c>
      <c r="D358" s="14">
        <v>8000</v>
      </c>
      <c r="E358" s="106">
        <v>13000</v>
      </c>
      <c r="F358" s="14">
        <v>5000</v>
      </c>
      <c r="G358" s="14">
        <v>12000</v>
      </c>
      <c r="H358" s="106">
        <v>18000</v>
      </c>
      <c r="I358" s="58"/>
      <c r="J358" s="58"/>
    </row>
    <row r="359" spans="1:10" x14ac:dyDescent="0.2">
      <c r="B359" s="86">
        <v>322</v>
      </c>
      <c r="C359" s="87" t="s">
        <v>20</v>
      </c>
      <c r="D359" s="14">
        <v>21000</v>
      </c>
      <c r="E359" s="106">
        <v>33800</v>
      </c>
      <c r="F359" s="14">
        <v>21000</v>
      </c>
      <c r="G359" s="14">
        <v>21000</v>
      </c>
      <c r="H359" s="106">
        <v>45300</v>
      </c>
      <c r="J359" s="62"/>
    </row>
    <row r="360" spans="1:10" x14ac:dyDescent="0.2">
      <c r="B360" s="86">
        <v>323</v>
      </c>
      <c r="C360" s="87" t="s">
        <v>21</v>
      </c>
      <c r="D360" s="14">
        <v>24500</v>
      </c>
      <c r="E360" s="106">
        <v>32000</v>
      </c>
      <c r="F360" s="14">
        <v>17500</v>
      </c>
      <c r="G360" s="14">
        <v>17500</v>
      </c>
      <c r="H360" s="106">
        <v>33000</v>
      </c>
      <c r="J360" s="62"/>
    </row>
    <row r="361" spans="1:10" x14ac:dyDescent="0.2">
      <c r="B361" s="86">
        <v>324</v>
      </c>
      <c r="C361" s="87" t="s">
        <v>130</v>
      </c>
      <c r="D361" s="14">
        <v>5000</v>
      </c>
      <c r="E361" s="106">
        <v>1000</v>
      </c>
      <c r="F361" s="14">
        <v>3000</v>
      </c>
      <c r="G361" s="14">
        <v>3000</v>
      </c>
      <c r="H361" s="14">
        <v>3000</v>
      </c>
      <c r="J361" s="62"/>
    </row>
    <row r="362" spans="1:10" x14ac:dyDescent="0.2">
      <c r="B362" s="86">
        <v>329</v>
      </c>
      <c r="C362" s="87" t="s">
        <v>74</v>
      </c>
      <c r="D362" s="14">
        <v>9300</v>
      </c>
      <c r="E362" s="106">
        <v>3000</v>
      </c>
      <c r="F362" s="14">
        <v>9300</v>
      </c>
      <c r="G362" s="14">
        <v>9300</v>
      </c>
      <c r="H362" s="106">
        <v>4500</v>
      </c>
      <c r="J362" s="62"/>
    </row>
    <row r="363" spans="1:10" ht="15" x14ac:dyDescent="0.25">
      <c r="B363" s="88">
        <v>34</v>
      </c>
      <c r="C363" s="89" t="s">
        <v>75</v>
      </c>
      <c r="D363" s="94">
        <f>D364</f>
        <v>1000</v>
      </c>
      <c r="E363" s="94">
        <f>E364</f>
        <v>1000</v>
      </c>
      <c r="F363" s="94">
        <f>F364</f>
        <v>2000</v>
      </c>
      <c r="G363" s="94">
        <f>G364</f>
        <v>2000</v>
      </c>
      <c r="H363" s="94">
        <f>H364</f>
        <v>2000</v>
      </c>
      <c r="I363" s="58">
        <v>2000</v>
      </c>
      <c r="J363" s="58">
        <f>I363</f>
        <v>2000</v>
      </c>
    </row>
    <row r="364" spans="1:10" x14ac:dyDescent="0.2">
      <c r="B364" s="86">
        <v>343</v>
      </c>
      <c r="C364" s="87" t="s">
        <v>76</v>
      </c>
      <c r="D364" s="14">
        <v>1000</v>
      </c>
      <c r="E364" s="14">
        <v>1000</v>
      </c>
      <c r="F364" s="14">
        <v>2000</v>
      </c>
      <c r="G364" s="14">
        <v>2000</v>
      </c>
      <c r="H364" s="14">
        <v>2000</v>
      </c>
      <c r="J364" s="62"/>
    </row>
    <row r="365" spans="1:10" ht="15" x14ac:dyDescent="0.25">
      <c r="B365" s="68">
        <v>4</v>
      </c>
      <c r="C365" s="69" t="s">
        <v>22</v>
      </c>
      <c r="D365" s="22">
        <f t="shared" ref="D365:J365" si="33">D366</f>
        <v>5000</v>
      </c>
      <c r="E365" s="22">
        <f t="shared" si="33"/>
        <v>30000</v>
      </c>
      <c r="F365" s="22">
        <f t="shared" si="33"/>
        <v>120000</v>
      </c>
      <c r="G365" s="22">
        <f t="shared" si="33"/>
        <v>184000</v>
      </c>
      <c r="H365" s="22">
        <f t="shared" si="33"/>
        <v>163000</v>
      </c>
      <c r="I365" s="58">
        <f t="shared" si="33"/>
        <v>50000</v>
      </c>
      <c r="J365" s="58">
        <f t="shared" si="33"/>
        <v>50000</v>
      </c>
    </row>
    <row r="366" spans="1:10" ht="15" x14ac:dyDescent="0.25">
      <c r="B366" s="88">
        <v>42</v>
      </c>
      <c r="C366" s="89" t="s">
        <v>54</v>
      </c>
      <c r="D366" s="94">
        <f>SUM(D368:D369)</f>
        <v>5000</v>
      </c>
      <c r="E366" s="94">
        <f>SUM(E368:E369)</f>
        <v>30000</v>
      </c>
      <c r="F366" s="94">
        <f>SUM(F367:F368)</f>
        <v>120000</v>
      </c>
      <c r="G366" s="94">
        <f>SUM(G367:G368)</f>
        <v>184000</v>
      </c>
      <c r="H366" s="94">
        <f>SUM(H367:H368)</f>
        <v>163000</v>
      </c>
      <c r="I366" s="126">
        <v>50000</v>
      </c>
      <c r="J366" s="126">
        <v>50000</v>
      </c>
    </row>
    <row r="367" spans="1:10" ht="15" x14ac:dyDescent="0.25">
      <c r="B367" s="86">
        <v>422</v>
      </c>
      <c r="C367" s="87" t="s">
        <v>116</v>
      </c>
      <c r="D367" s="14">
        <v>5000</v>
      </c>
      <c r="E367" s="106">
        <v>30000</v>
      </c>
      <c r="F367" s="14">
        <v>120000</v>
      </c>
      <c r="G367" s="14">
        <v>184000</v>
      </c>
      <c r="H367" s="14">
        <v>158000</v>
      </c>
      <c r="I367" s="126"/>
      <c r="J367" s="126"/>
    </row>
    <row r="368" spans="1:10" x14ac:dyDescent="0.2">
      <c r="B368" s="86">
        <v>424</v>
      </c>
      <c r="C368" s="87" t="s">
        <v>237</v>
      </c>
      <c r="D368" s="14">
        <v>5000</v>
      </c>
      <c r="E368" s="106">
        <v>30000</v>
      </c>
      <c r="F368" s="14"/>
      <c r="G368" s="14"/>
      <c r="H368" s="14">
        <v>5000</v>
      </c>
      <c r="J368" s="62"/>
    </row>
    <row r="369" spans="1:10" x14ac:dyDescent="0.2">
      <c r="B369" s="90"/>
      <c r="C369" s="91"/>
      <c r="D369" s="27"/>
      <c r="E369" s="27"/>
      <c r="F369" s="27"/>
      <c r="G369" s="27"/>
      <c r="H369" s="27"/>
      <c r="J369" s="62"/>
    </row>
    <row r="370" spans="1:10" x14ac:dyDescent="0.2">
      <c r="A370" s="61">
        <v>2301</v>
      </c>
      <c r="B370" s="90"/>
      <c r="C370" s="91" t="s">
        <v>86</v>
      </c>
      <c r="D370" s="27"/>
      <c r="E370" s="27"/>
      <c r="F370" s="27"/>
      <c r="G370" s="27"/>
      <c r="H370" s="27"/>
    </row>
    <row r="371" spans="1:10" x14ac:dyDescent="0.2">
      <c r="A371" s="67">
        <v>32300</v>
      </c>
      <c r="B371" s="90"/>
      <c r="C371" s="91" t="s">
        <v>133</v>
      </c>
      <c r="D371" s="27"/>
      <c r="E371" s="27"/>
      <c r="F371" s="27"/>
      <c r="G371" s="27"/>
      <c r="H371" s="27"/>
    </row>
    <row r="372" spans="1:10" x14ac:dyDescent="0.2">
      <c r="A372" s="61" t="s">
        <v>137</v>
      </c>
      <c r="B372" s="90"/>
      <c r="C372" s="91" t="s">
        <v>120</v>
      </c>
      <c r="D372" s="27"/>
      <c r="E372" s="27"/>
      <c r="F372" s="27"/>
      <c r="G372" s="27"/>
      <c r="H372" s="27"/>
    </row>
    <row r="373" spans="1:10" ht="15" x14ac:dyDescent="0.25">
      <c r="B373" s="68">
        <v>3</v>
      </c>
      <c r="C373" s="69" t="s">
        <v>14</v>
      </c>
      <c r="D373" s="22">
        <f>D374+D377+D383</f>
        <v>125000</v>
      </c>
      <c r="E373" s="22">
        <f>E374+E377+E383</f>
        <v>85000</v>
      </c>
      <c r="F373" s="22">
        <f>F374+F377+F383</f>
        <v>100000</v>
      </c>
      <c r="G373" s="22">
        <f>G374+G377+G383</f>
        <v>100000</v>
      </c>
      <c r="H373" s="22">
        <f>H374+H377+H383</f>
        <v>125000</v>
      </c>
      <c r="I373" s="58">
        <f>SUM(I374:I383)</f>
        <v>100000</v>
      </c>
      <c r="J373" s="58">
        <f>I373</f>
        <v>100000</v>
      </c>
    </row>
    <row r="374" spans="1:10" ht="15" x14ac:dyDescent="0.25">
      <c r="B374" s="88">
        <v>31</v>
      </c>
      <c r="C374" s="89" t="s">
        <v>15</v>
      </c>
      <c r="D374" s="94">
        <f>SUM(D375:D376)</f>
        <v>2330</v>
      </c>
      <c r="E374" s="94">
        <f>SUM(E375:E376)</f>
        <v>2330</v>
      </c>
      <c r="F374" s="94">
        <f>SUM(F375:F376)</f>
        <v>1165</v>
      </c>
      <c r="G374" s="94">
        <f>SUM(G375:G376)</f>
        <v>1165</v>
      </c>
      <c r="H374" s="94">
        <f>SUM(H375:H376)</f>
        <v>0</v>
      </c>
      <c r="I374" s="58">
        <v>1165</v>
      </c>
      <c r="J374" s="58">
        <f>I374</f>
        <v>1165</v>
      </c>
    </row>
    <row r="375" spans="1:10" ht="15" x14ac:dyDescent="0.25">
      <c r="B375" s="86">
        <v>311</v>
      </c>
      <c r="C375" s="87" t="s">
        <v>16</v>
      </c>
      <c r="D375" s="14">
        <v>2000</v>
      </c>
      <c r="E375" s="14">
        <v>2000</v>
      </c>
      <c r="F375" s="14">
        <v>1000</v>
      </c>
      <c r="G375" s="14">
        <v>1000</v>
      </c>
      <c r="H375" s="14">
        <v>0</v>
      </c>
      <c r="I375" s="58"/>
      <c r="J375" s="58"/>
    </row>
    <row r="376" spans="1:10" ht="15" x14ac:dyDescent="0.25">
      <c r="B376" s="86">
        <v>313</v>
      </c>
      <c r="C376" s="87" t="s">
        <v>17</v>
      </c>
      <c r="D376" s="14">
        <v>330</v>
      </c>
      <c r="E376" s="14">
        <v>330</v>
      </c>
      <c r="F376" s="14">
        <v>165</v>
      </c>
      <c r="G376" s="14">
        <v>165</v>
      </c>
      <c r="H376" s="14">
        <v>0</v>
      </c>
      <c r="I376" s="58"/>
      <c r="J376" s="58"/>
    </row>
    <row r="377" spans="1:10" ht="15" x14ac:dyDescent="0.25">
      <c r="B377" s="88">
        <v>32</v>
      </c>
      <c r="C377" s="89" t="s">
        <v>18</v>
      </c>
      <c r="D377" s="94">
        <f>SUM(D378:D382)</f>
        <v>122570</v>
      </c>
      <c r="E377" s="94">
        <f>SUM(E378:E382)</f>
        <v>82570</v>
      </c>
      <c r="F377" s="94">
        <f>SUM(F378:F382)</f>
        <v>98725</v>
      </c>
      <c r="G377" s="94">
        <f>SUM(G378:G382)</f>
        <v>98725</v>
      </c>
      <c r="H377" s="94">
        <f>SUM(H378:H382)</f>
        <v>124997.13</v>
      </c>
      <c r="I377" s="58">
        <v>98725</v>
      </c>
      <c r="J377" s="58">
        <f>I377</f>
        <v>98725</v>
      </c>
    </row>
    <row r="378" spans="1:10" ht="15" x14ac:dyDescent="0.25">
      <c r="B378" s="86">
        <v>321</v>
      </c>
      <c r="C378" s="87" t="s">
        <v>19</v>
      </c>
      <c r="D378" s="14">
        <v>1670</v>
      </c>
      <c r="E378" s="14">
        <v>1670</v>
      </c>
      <c r="F378" s="14">
        <v>1600</v>
      </c>
      <c r="G378" s="14">
        <v>1600</v>
      </c>
      <c r="H378" s="106">
        <v>300</v>
      </c>
      <c r="I378" s="58"/>
      <c r="J378" s="58"/>
    </row>
    <row r="379" spans="1:10" x14ac:dyDescent="0.2">
      <c r="A379" s="67"/>
      <c r="B379" s="86">
        <v>322</v>
      </c>
      <c r="C379" s="87" t="s">
        <v>20</v>
      </c>
      <c r="D379" s="14">
        <v>52500</v>
      </c>
      <c r="E379" s="14">
        <v>32500</v>
      </c>
      <c r="F379" s="14">
        <v>40000</v>
      </c>
      <c r="G379" s="14">
        <v>45000</v>
      </c>
      <c r="H379" s="106">
        <v>62354.53</v>
      </c>
      <c r="J379" s="62"/>
    </row>
    <row r="380" spans="1:10" x14ac:dyDescent="0.2">
      <c r="B380" s="86">
        <v>323</v>
      </c>
      <c r="C380" s="87" t="s">
        <v>21</v>
      </c>
      <c r="D380" s="14">
        <v>55000</v>
      </c>
      <c r="E380" s="14">
        <v>35000</v>
      </c>
      <c r="F380" s="14">
        <v>45725</v>
      </c>
      <c r="G380" s="14">
        <v>45725</v>
      </c>
      <c r="H380" s="106">
        <v>62342.6</v>
      </c>
      <c r="J380" s="62"/>
    </row>
    <row r="381" spans="1:10" x14ac:dyDescent="0.2">
      <c r="B381" s="86">
        <v>324</v>
      </c>
      <c r="C381" s="87" t="s">
        <v>130</v>
      </c>
      <c r="D381" s="14">
        <v>200</v>
      </c>
      <c r="E381" s="14">
        <v>200</v>
      </c>
      <c r="F381" s="14">
        <v>200</v>
      </c>
      <c r="G381" s="14">
        <v>200</v>
      </c>
      <c r="H381" s="14">
        <v>0</v>
      </c>
      <c r="J381" s="62"/>
    </row>
    <row r="382" spans="1:10" x14ac:dyDescent="0.2">
      <c r="B382" s="86">
        <v>329</v>
      </c>
      <c r="C382" s="87" t="s">
        <v>74</v>
      </c>
      <c r="D382" s="14">
        <v>13200</v>
      </c>
      <c r="E382" s="14">
        <v>13200</v>
      </c>
      <c r="F382" s="14">
        <v>11200</v>
      </c>
      <c r="G382" s="14">
        <v>6200</v>
      </c>
      <c r="H382" s="14">
        <v>0</v>
      </c>
      <c r="J382" s="62"/>
    </row>
    <row r="383" spans="1:10" ht="15" x14ac:dyDescent="0.25">
      <c r="B383" s="88">
        <v>34</v>
      </c>
      <c r="C383" s="89" t="s">
        <v>75</v>
      </c>
      <c r="D383" s="94">
        <f>D384</f>
        <v>100</v>
      </c>
      <c r="E383" s="94">
        <f>E384</f>
        <v>100</v>
      </c>
      <c r="F383" s="94">
        <f>F384</f>
        <v>110</v>
      </c>
      <c r="G383" s="94">
        <f>G384</f>
        <v>110</v>
      </c>
      <c r="H383" s="94">
        <f>H384</f>
        <v>2.87</v>
      </c>
      <c r="I383" s="58">
        <v>110</v>
      </c>
      <c r="J383" s="58">
        <f>I383</f>
        <v>110</v>
      </c>
    </row>
    <row r="384" spans="1:10" x14ac:dyDescent="0.2">
      <c r="B384" s="86">
        <v>343</v>
      </c>
      <c r="C384" s="87" t="s">
        <v>76</v>
      </c>
      <c r="D384" s="14">
        <v>100</v>
      </c>
      <c r="E384" s="14">
        <v>100</v>
      </c>
      <c r="F384" s="14">
        <v>110</v>
      </c>
      <c r="G384" s="14">
        <v>110</v>
      </c>
      <c r="H384" s="14">
        <v>2.87</v>
      </c>
    </row>
    <row r="385" spans="1:10" ht="15" hidden="1" x14ac:dyDescent="0.25">
      <c r="B385" s="68">
        <v>4</v>
      </c>
      <c r="C385" s="69" t="s">
        <v>22</v>
      </c>
      <c r="D385" s="22">
        <f>D386</f>
        <v>0</v>
      </c>
      <c r="E385" s="22">
        <f>E386</f>
        <v>0</v>
      </c>
      <c r="F385" s="22">
        <f>F386</f>
        <v>0</v>
      </c>
      <c r="G385" s="22">
        <f>G386</f>
        <v>0</v>
      </c>
      <c r="H385" s="22">
        <f>H386</f>
        <v>0</v>
      </c>
      <c r="J385" s="62"/>
    </row>
    <row r="386" spans="1:10" ht="15" hidden="1" x14ac:dyDescent="0.25">
      <c r="B386" s="88">
        <v>41</v>
      </c>
      <c r="C386" s="89" t="s">
        <v>184</v>
      </c>
      <c r="D386" s="94">
        <f>SUM(D387:D388)</f>
        <v>0</v>
      </c>
      <c r="E386" s="94">
        <f>SUM(E387:E388)</f>
        <v>0</v>
      </c>
      <c r="F386" s="94">
        <f>SUM(F387:F388)</f>
        <v>0</v>
      </c>
      <c r="G386" s="94">
        <f>SUM(G387:G388)</f>
        <v>0</v>
      </c>
      <c r="H386" s="94">
        <f>SUM(H387:H388)</f>
        <v>0</v>
      </c>
      <c r="J386" s="62"/>
    </row>
    <row r="387" spans="1:10" hidden="1" x14ac:dyDescent="0.2">
      <c r="B387" s="86">
        <v>412</v>
      </c>
      <c r="C387" s="87" t="s">
        <v>185</v>
      </c>
      <c r="D387" s="14">
        <v>0</v>
      </c>
      <c r="E387" s="14">
        <v>0</v>
      </c>
      <c r="F387" s="14">
        <v>0</v>
      </c>
      <c r="G387" s="14">
        <v>0</v>
      </c>
      <c r="H387" s="14">
        <v>0</v>
      </c>
      <c r="J387" s="62"/>
    </row>
    <row r="388" spans="1:10" s="64" customFormat="1" ht="15" x14ac:dyDescent="0.25">
      <c r="A388" s="61"/>
      <c r="B388" s="84"/>
      <c r="C388" s="85"/>
      <c r="D388" s="41"/>
      <c r="E388" s="41"/>
      <c r="F388" s="41"/>
      <c r="G388" s="41"/>
      <c r="H388" s="41"/>
      <c r="J388" s="92"/>
    </row>
    <row r="389" spans="1:10" s="64" customFormat="1" ht="15" x14ac:dyDescent="0.25">
      <c r="A389" s="61">
        <v>53082</v>
      </c>
      <c r="B389" s="90"/>
      <c r="C389" s="91" t="s">
        <v>180</v>
      </c>
      <c r="D389" s="41"/>
      <c r="E389" s="41"/>
      <c r="F389" s="41"/>
      <c r="G389" s="41"/>
      <c r="H389" s="41"/>
      <c r="J389" s="92"/>
    </row>
    <row r="390" spans="1:10" s="64" customFormat="1" x14ac:dyDescent="0.2">
      <c r="A390" s="61" t="s">
        <v>187</v>
      </c>
      <c r="B390" s="90"/>
      <c r="C390" s="91" t="s">
        <v>188</v>
      </c>
      <c r="D390" s="27"/>
      <c r="E390" s="27"/>
      <c r="F390" s="27"/>
      <c r="G390" s="27"/>
      <c r="H390" s="27"/>
      <c r="J390" s="92"/>
    </row>
    <row r="391" spans="1:10" s="64" customFormat="1" ht="15" x14ac:dyDescent="0.25">
      <c r="A391" s="61"/>
      <c r="B391" s="68">
        <v>3</v>
      </c>
      <c r="C391" s="69" t="s">
        <v>14</v>
      </c>
      <c r="D391" s="22">
        <f t="shared" ref="D391:J391" si="34">D392</f>
        <v>8000</v>
      </c>
      <c r="E391" s="22">
        <f t="shared" si="34"/>
        <v>10000</v>
      </c>
      <c r="F391" s="22">
        <f t="shared" si="34"/>
        <v>8000</v>
      </c>
      <c r="G391" s="22">
        <f t="shared" si="34"/>
        <v>8000</v>
      </c>
      <c r="H391" s="22">
        <f t="shared" si="34"/>
        <v>15000</v>
      </c>
      <c r="I391" s="58">
        <f t="shared" si="34"/>
        <v>8000</v>
      </c>
      <c r="J391" s="58">
        <f t="shared" si="34"/>
        <v>8000</v>
      </c>
    </row>
    <row r="392" spans="1:10" s="64" customFormat="1" ht="15" x14ac:dyDescent="0.25">
      <c r="A392" s="61"/>
      <c r="B392" s="88">
        <v>37</v>
      </c>
      <c r="C392" s="89" t="s">
        <v>189</v>
      </c>
      <c r="D392" s="94">
        <f>SUM(D393:D393)</f>
        <v>8000</v>
      </c>
      <c r="E392" s="94">
        <f>SUM(E393:E393)</f>
        <v>10000</v>
      </c>
      <c r="F392" s="94">
        <f>SUM(F393:F393)</f>
        <v>8000</v>
      </c>
      <c r="G392" s="94">
        <f>SUM(G393:G393)</f>
        <v>8000</v>
      </c>
      <c r="H392" s="94">
        <f>SUM(H393:H393)</f>
        <v>15000</v>
      </c>
      <c r="I392" s="58">
        <f>F392</f>
        <v>8000</v>
      </c>
      <c r="J392" s="58">
        <f>I392</f>
        <v>8000</v>
      </c>
    </row>
    <row r="393" spans="1:10" s="64" customFormat="1" x14ac:dyDescent="0.2">
      <c r="A393" s="61"/>
      <c r="B393" s="72">
        <v>372</v>
      </c>
      <c r="C393" s="73" t="s">
        <v>79</v>
      </c>
      <c r="D393" s="14">
        <v>8000</v>
      </c>
      <c r="E393" s="106">
        <v>10000</v>
      </c>
      <c r="F393" s="14">
        <v>8000</v>
      </c>
      <c r="G393" s="14">
        <v>8000</v>
      </c>
      <c r="H393" s="106">
        <v>15000</v>
      </c>
      <c r="J393" s="92"/>
    </row>
    <row r="394" spans="1:10" s="64" customFormat="1" ht="15" x14ac:dyDescent="0.25">
      <c r="A394" s="61"/>
      <c r="B394" s="84"/>
      <c r="C394" s="85"/>
      <c r="D394" s="41"/>
      <c r="E394" s="41"/>
      <c r="F394" s="41"/>
      <c r="G394" s="41"/>
      <c r="H394" s="41"/>
      <c r="J394" s="92"/>
    </row>
    <row r="395" spans="1:10" s="64" customFormat="1" ht="15" x14ac:dyDescent="0.25">
      <c r="A395" s="61">
        <v>55291</v>
      </c>
      <c r="B395" s="90"/>
      <c r="C395" s="91" t="s">
        <v>190</v>
      </c>
      <c r="D395" s="41"/>
      <c r="E395" s="41"/>
      <c r="F395" s="41"/>
      <c r="G395" s="41"/>
      <c r="H395" s="41"/>
    </row>
    <row r="396" spans="1:10" s="64" customFormat="1" x14ac:dyDescent="0.2">
      <c r="A396" s="61" t="s">
        <v>194</v>
      </c>
      <c r="B396" s="90"/>
      <c r="C396" s="91" t="s">
        <v>195</v>
      </c>
      <c r="D396" s="27"/>
      <c r="E396" s="27"/>
      <c r="F396" s="27"/>
      <c r="G396" s="27"/>
      <c r="H396" s="27"/>
    </row>
    <row r="397" spans="1:10" s="64" customFormat="1" ht="15" x14ac:dyDescent="0.25">
      <c r="A397" s="61"/>
      <c r="B397" s="68">
        <v>3</v>
      </c>
      <c r="C397" s="69" t="s">
        <v>14</v>
      </c>
      <c r="D397" s="22">
        <f t="shared" ref="D397:J397" si="35">D398</f>
        <v>15000</v>
      </c>
      <c r="E397" s="22">
        <f t="shared" si="35"/>
        <v>15000</v>
      </c>
      <c r="F397" s="22">
        <f t="shared" si="35"/>
        <v>15000</v>
      </c>
      <c r="G397" s="22">
        <f t="shared" si="35"/>
        <v>15000</v>
      </c>
      <c r="H397" s="22">
        <f t="shared" si="35"/>
        <v>49000</v>
      </c>
      <c r="I397" s="58">
        <f t="shared" si="35"/>
        <v>15000</v>
      </c>
      <c r="J397" s="58">
        <f t="shared" si="35"/>
        <v>15000</v>
      </c>
    </row>
    <row r="398" spans="1:10" s="64" customFormat="1" ht="15" x14ac:dyDescent="0.25">
      <c r="A398" s="61"/>
      <c r="B398" s="88">
        <v>37</v>
      </c>
      <c r="C398" s="89" t="s">
        <v>189</v>
      </c>
      <c r="D398" s="94">
        <f>SUM(D399:D399)</f>
        <v>15000</v>
      </c>
      <c r="E398" s="94">
        <f>SUM(E399:E399)</f>
        <v>15000</v>
      </c>
      <c r="F398" s="94">
        <f>SUM(F399:F399)</f>
        <v>15000</v>
      </c>
      <c r="G398" s="94">
        <f>SUM(G399:G399)</f>
        <v>15000</v>
      </c>
      <c r="H398" s="94">
        <f>SUM(H399:H399)</f>
        <v>49000</v>
      </c>
      <c r="I398" s="58">
        <f>F398</f>
        <v>15000</v>
      </c>
      <c r="J398" s="58">
        <f>I398</f>
        <v>15000</v>
      </c>
    </row>
    <row r="399" spans="1:10" s="64" customFormat="1" x14ac:dyDescent="0.2">
      <c r="A399" s="61"/>
      <c r="B399" s="72">
        <v>372</v>
      </c>
      <c r="C399" s="73" t="s">
        <v>79</v>
      </c>
      <c r="D399" s="14">
        <v>15000</v>
      </c>
      <c r="E399" s="14">
        <v>15000</v>
      </c>
      <c r="F399" s="14">
        <v>15000</v>
      </c>
      <c r="G399" s="14">
        <v>15000</v>
      </c>
      <c r="H399" s="106">
        <v>49000</v>
      </c>
    </row>
    <row r="400" spans="1:10" s="64" customFormat="1" x14ac:dyDescent="0.2">
      <c r="A400" s="61"/>
      <c r="B400" s="77"/>
      <c r="C400" s="78"/>
      <c r="D400" s="27"/>
      <c r="E400" s="27"/>
      <c r="F400" s="27"/>
      <c r="G400" s="27"/>
      <c r="H400" s="112"/>
    </row>
    <row r="401" spans="1:10" s="64" customFormat="1" ht="15" x14ac:dyDescent="0.25">
      <c r="A401" s="61">
        <v>62300</v>
      </c>
      <c r="B401" s="90"/>
      <c r="C401" s="91" t="s">
        <v>127</v>
      </c>
      <c r="D401" s="41"/>
      <c r="E401" s="41"/>
      <c r="F401" s="41"/>
      <c r="G401" s="41"/>
      <c r="H401" s="41"/>
    </row>
    <row r="402" spans="1:10" s="64" customFormat="1" x14ac:dyDescent="0.2">
      <c r="A402" s="61" t="s">
        <v>194</v>
      </c>
      <c r="B402" s="90"/>
      <c r="C402" s="91" t="s">
        <v>195</v>
      </c>
      <c r="D402" s="27"/>
      <c r="E402" s="27"/>
      <c r="F402" s="27"/>
      <c r="G402" s="27"/>
      <c r="H402" s="27"/>
    </row>
    <row r="403" spans="1:10" s="64" customFormat="1" ht="15" x14ac:dyDescent="0.25">
      <c r="A403" s="61"/>
      <c r="B403" s="68">
        <v>3</v>
      </c>
      <c r="C403" s="69" t="s">
        <v>14</v>
      </c>
      <c r="D403" s="22">
        <f t="shared" ref="D403:H403" si="36">D404</f>
        <v>15000</v>
      </c>
      <c r="E403" s="22">
        <f t="shared" si="36"/>
        <v>15000</v>
      </c>
      <c r="F403" s="22"/>
      <c r="G403" s="22"/>
      <c r="H403" s="22">
        <f t="shared" si="36"/>
        <v>61318</v>
      </c>
    </row>
    <row r="404" spans="1:10" s="64" customFormat="1" ht="15" x14ac:dyDescent="0.25">
      <c r="A404" s="61"/>
      <c r="B404" s="88">
        <v>32</v>
      </c>
      <c r="C404" s="89" t="s">
        <v>18</v>
      </c>
      <c r="D404" s="94">
        <f>SUM(D405:D405)</f>
        <v>15000</v>
      </c>
      <c r="E404" s="94">
        <f>SUM(E405:E405)</f>
        <v>15000</v>
      </c>
      <c r="F404" s="94"/>
      <c r="G404" s="94"/>
      <c r="H404" s="94">
        <f>SUM(H405:H405)</f>
        <v>61318</v>
      </c>
    </row>
    <row r="405" spans="1:10" s="64" customFormat="1" x14ac:dyDescent="0.2">
      <c r="A405" s="61"/>
      <c r="B405" s="86">
        <v>329</v>
      </c>
      <c r="C405" s="87" t="s">
        <v>74</v>
      </c>
      <c r="D405" s="14">
        <v>15000</v>
      </c>
      <c r="E405" s="14">
        <v>15000</v>
      </c>
      <c r="F405" s="14"/>
      <c r="G405" s="14"/>
      <c r="H405" s="106">
        <v>61318</v>
      </c>
    </row>
    <row r="406" spans="1:10" s="64" customFormat="1" x14ac:dyDescent="0.2">
      <c r="A406" s="61"/>
      <c r="B406" s="77"/>
      <c r="C406" s="78"/>
      <c r="D406" s="27"/>
      <c r="E406" s="27"/>
      <c r="F406" s="27"/>
      <c r="G406" s="27"/>
      <c r="H406" s="27"/>
    </row>
    <row r="407" spans="1:10" s="64" customFormat="1" ht="15" x14ac:dyDescent="0.25">
      <c r="A407" s="61">
        <v>53082</v>
      </c>
      <c r="B407" s="90"/>
      <c r="C407" s="91" t="s">
        <v>180</v>
      </c>
      <c r="D407" s="41"/>
      <c r="E407" s="41"/>
      <c r="F407" s="41"/>
      <c r="G407" s="41"/>
      <c r="H407" s="41"/>
    </row>
    <row r="408" spans="1:10" s="64" customFormat="1" x14ac:dyDescent="0.2">
      <c r="A408" s="61" t="s">
        <v>213</v>
      </c>
      <c r="B408" s="90"/>
      <c r="C408" s="91" t="s">
        <v>214</v>
      </c>
      <c r="D408" s="27"/>
      <c r="E408" s="27"/>
      <c r="F408" s="27"/>
      <c r="G408" s="27"/>
      <c r="H408" s="27"/>
    </row>
    <row r="409" spans="1:10" s="64" customFormat="1" ht="15" x14ac:dyDescent="0.25">
      <c r="A409" s="61"/>
      <c r="B409" s="68">
        <v>3</v>
      </c>
      <c r="C409" s="69" t="s">
        <v>14</v>
      </c>
      <c r="D409" s="22">
        <f t="shared" ref="D409:I409" si="37">D410</f>
        <v>0</v>
      </c>
      <c r="E409" s="22">
        <f t="shared" si="37"/>
        <v>0</v>
      </c>
      <c r="F409" s="22">
        <f t="shared" si="37"/>
        <v>10000</v>
      </c>
      <c r="G409" s="22">
        <f t="shared" si="37"/>
        <v>10000</v>
      </c>
      <c r="H409" s="22">
        <f t="shared" si="37"/>
        <v>10000</v>
      </c>
      <c r="I409" s="58">
        <f t="shared" si="37"/>
        <v>0</v>
      </c>
    </row>
    <row r="410" spans="1:10" s="64" customFormat="1" ht="15" x14ac:dyDescent="0.25">
      <c r="A410" s="61"/>
      <c r="B410" s="88">
        <v>32</v>
      </c>
      <c r="C410" s="89" t="s">
        <v>18</v>
      </c>
      <c r="D410" s="94">
        <f>SUM(D411:D411)</f>
        <v>0</v>
      </c>
      <c r="E410" s="94">
        <f>SUM(E411:E411)</f>
        <v>0</v>
      </c>
      <c r="F410" s="94">
        <f>SUM(F411:F411)</f>
        <v>10000</v>
      </c>
      <c r="G410" s="94">
        <f>SUM(G411:G411)</f>
        <v>10000</v>
      </c>
      <c r="H410" s="94">
        <f>SUM(H411:H411)</f>
        <v>10000</v>
      </c>
      <c r="I410" s="58"/>
    </row>
    <row r="411" spans="1:10" s="64" customFormat="1" x14ac:dyDescent="0.2">
      <c r="A411" s="61"/>
      <c r="B411" s="86">
        <v>329</v>
      </c>
      <c r="C411" s="87" t="s">
        <v>74</v>
      </c>
      <c r="D411" s="14">
        <v>0</v>
      </c>
      <c r="E411" s="106">
        <v>0</v>
      </c>
      <c r="F411" s="14">
        <v>10000</v>
      </c>
      <c r="G411" s="14">
        <v>10000</v>
      </c>
      <c r="H411" s="14">
        <v>10000</v>
      </c>
    </row>
    <row r="412" spans="1:10" s="64" customFormat="1" x14ac:dyDescent="0.2">
      <c r="D412" s="100"/>
      <c r="E412" s="100"/>
      <c r="F412" s="100"/>
      <c r="G412" s="100"/>
      <c r="H412" s="100"/>
    </row>
    <row r="413" spans="1:10" s="64" customFormat="1" ht="15" x14ac:dyDescent="0.25">
      <c r="A413" s="61">
        <v>58300</v>
      </c>
      <c r="B413" s="90"/>
      <c r="C413" s="91" t="s">
        <v>159</v>
      </c>
      <c r="D413" s="41"/>
      <c r="E413" s="41"/>
      <c r="F413" s="41"/>
      <c r="G413" s="41"/>
      <c r="H413" s="41"/>
    </row>
    <row r="414" spans="1:10" s="64" customFormat="1" x14ac:dyDescent="0.2">
      <c r="A414" s="61" t="s">
        <v>199</v>
      </c>
      <c r="B414" s="90"/>
      <c r="C414" s="91" t="s">
        <v>200</v>
      </c>
      <c r="D414" s="27"/>
      <c r="E414" s="27"/>
      <c r="F414" s="27"/>
      <c r="G414" s="27"/>
      <c r="H414" s="27"/>
    </row>
    <row r="415" spans="1:10" s="64" customFormat="1" ht="15" x14ac:dyDescent="0.25">
      <c r="A415" s="61"/>
      <c r="B415" s="68">
        <v>3</v>
      </c>
      <c r="C415" s="69" t="s">
        <v>14</v>
      </c>
      <c r="D415" s="22">
        <f t="shared" ref="D415:J415" si="38">D416+D419</f>
        <v>10062</v>
      </c>
      <c r="E415" s="22">
        <f t="shared" ref="E415:F415" si="39">E416+E419</f>
        <v>10062</v>
      </c>
      <c r="F415" s="22">
        <f t="shared" si="39"/>
        <v>10056</v>
      </c>
      <c r="G415" s="22">
        <f t="shared" ref="G415:H415" si="40">G416+G419</f>
        <v>10056</v>
      </c>
      <c r="H415" s="22">
        <f t="shared" si="40"/>
        <v>10056</v>
      </c>
      <c r="I415" s="58">
        <f t="shared" si="38"/>
        <v>10056</v>
      </c>
      <c r="J415" s="58">
        <f t="shared" si="38"/>
        <v>10056</v>
      </c>
    </row>
    <row r="416" spans="1:10" s="64" customFormat="1" ht="15" x14ac:dyDescent="0.25">
      <c r="A416" s="61"/>
      <c r="B416" s="88">
        <v>31</v>
      </c>
      <c r="C416" s="89" t="s">
        <v>15</v>
      </c>
      <c r="D416" s="94">
        <f>SUM(D417:D418)</f>
        <v>1200</v>
      </c>
      <c r="E416" s="94">
        <f>SUM(E417:E418)</f>
        <v>1200</v>
      </c>
      <c r="F416" s="94">
        <f>SUM(F417:F418)</f>
        <v>1194</v>
      </c>
      <c r="G416" s="94">
        <f>SUM(G417:G418)</f>
        <v>1194</v>
      </c>
      <c r="H416" s="94">
        <f>SUM(H417:H418)</f>
        <v>1194</v>
      </c>
      <c r="I416" s="58">
        <v>1194</v>
      </c>
      <c r="J416" s="58">
        <f>I416</f>
        <v>1194</v>
      </c>
    </row>
    <row r="417" spans="1:10" s="64" customFormat="1" x14ac:dyDescent="0.2">
      <c r="A417" s="61"/>
      <c r="B417" s="86">
        <v>311</v>
      </c>
      <c r="C417" s="87" t="s">
        <v>16</v>
      </c>
      <c r="D417" s="14">
        <v>1030.04</v>
      </c>
      <c r="E417" s="14">
        <v>1030.04</v>
      </c>
      <c r="F417" s="14">
        <v>1030.04</v>
      </c>
      <c r="G417" s="14">
        <v>1030.04</v>
      </c>
      <c r="H417" s="14">
        <v>1030.04</v>
      </c>
      <c r="J417" s="92"/>
    </row>
    <row r="418" spans="1:10" s="64" customFormat="1" x14ac:dyDescent="0.2">
      <c r="A418" s="61"/>
      <c r="B418" s="86">
        <v>313</v>
      </c>
      <c r="C418" s="87" t="s">
        <v>17</v>
      </c>
      <c r="D418" s="14">
        <v>169.96</v>
      </c>
      <c r="E418" s="14">
        <v>169.96</v>
      </c>
      <c r="F418" s="14">
        <v>163.96</v>
      </c>
      <c r="G418" s="14">
        <v>163.96</v>
      </c>
      <c r="H418" s="14">
        <v>163.96</v>
      </c>
      <c r="J418" s="92"/>
    </row>
    <row r="419" spans="1:10" s="64" customFormat="1" ht="15" x14ac:dyDescent="0.25">
      <c r="A419" s="67"/>
      <c r="B419" s="88">
        <v>32</v>
      </c>
      <c r="C419" s="89" t="s">
        <v>18</v>
      </c>
      <c r="D419" s="94">
        <f>SUM(D420:D422)</f>
        <v>8862</v>
      </c>
      <c r="E419" s="94">
        <f>SUM(E420:E422)</f>
        <v>8862</v>
      </c>
      <c r="F419" s="94">
        <f>SUM(F420:F422)</f>
        <v>8862</v>
      </c>
      <c r="G419" s="94">
        <f>SUM(G420:G422)</f>
        <v>8862</v>
      </c>
      <c r="H419" s="94">
        <f>SUM(H420:H422)</f>
        <v>8862</v>
      </c>
      <c r="I419" s="58">
        <f>F419</f>
        <v>8862</v>
      </c>
      <c r="J419" s="58">
        <f>I419</f>
        <v>8862</v>
      </c>
    </row>
    <row r="420" spans="1:10" s="64" customFormat="1" x14ac:dyDescent="0.2">
      <c r="A420" s="61"/>
      <c r="B420" s="86">
        <v>322</v>
      </c>
      <c r="C420" s="87" t="s">
        <v>20</v>
      </c>
      <c r="D420" s="14">
        <v>5811.9</v>
      </c>
      <c r="E420" s="14">
        <v>5811.9</v>
      </c>
      <c r="F420" s="14">
        <v>5811.9</v>
      </c>
      <c r="G420" s="14">
        <v>5811.9</v>
      </c>
      <c r="H420" s="14">
        <v>5811.9</v>
      </c>
      <c r="J420" s="92"/>
    </row>
    <row r="421" spans="1:10" s="64" customFormat="1" x14ac:dyDescent="0.2">
      <c r="A421" s="61"/>
      <c r="B421" s="86">
        <v>323</v>
      </c>
      <c r="C421" s="87" t="s">
        <v>21</v>
      </c>
      <c r="D421" s="14">
        <v>1560.1</v>
      </c>
      <c r="E421" s="14">
        <v>1560.1</v>
      </c>
      <c r="F421" s="14">
        <v>1560.1</v>
      </c>
      <c r="G421" s="14">
        <v>1560.1</v>
      </c>
      <c r="H421" s="14">
        <v>1560.1</v>
      </c>
      <c r="J421" s="92"/>
    </row>
    <row r="422" spans="1:10" s="64" customFormat="1" x14ac:dyDescent="0.2">
      <c r="A422" s="61"/>
      <c r="B422" s="86">
        <v>329</v>
      </c>
      <c r="C422" s="87" t="s">
        <v>74</v>
      </c>
      <c r="D422" s="14">
        <v>1490</v>
      </c>
      <c r="E422" s="14">
        <v>1490</v>
      </c>
      <c r="F422" s="14">
        <v>1490</v>
      </c>
      <c r="G422" s="14">
        <v>1490</v>
      </c>
      <c r="H422" s="14">
        <v>1490</v>
      </c>
      <c r="J422" s="92"/>
    </row>
    <row r="423" spans="1:10" s="64" customFormat="1" ht="15" x14ac:dyDescent="0.25">
      <c r="A423" s="61"/>
      <c r="B423" s="84"/>
      <c r="C423" s="85"/>
      <c r="D423" s="41"/>
      <c r="E423" s="41"/>
      <c r="F423" s="41"/>
      <c r="G423" s="41"/>
      <c r="H423" s="41"/>
      <c r="J423" s="92"/>
    </row>
    <row r="424" spans="1:10" x14ac:dyDescent="0.2">
      <c r="A424" s="61" t="s">
        <v>114</v>
      </c>
      <c r="B424" s="90"/>
      <c r="C424" s="91" t="s">
        <v>131</v>
      </c>
      <c r="D424" s="27"/>
      <c r="E424" s="27"/>
      <c r="F424" s="27"/>
      <c r="G424" s="27"/>
      <c r="H424" s="27"/>
    </row>
    <row r="425" spans="1:10" ht="15" x14ac:dyDescent="0.25">
      <c r="A425" s="67"/>
      <c r="B425" s="68">
        <v>3</v>
      </c>
      <c r="C425" s="69" t="s">
        <v>14</v>
      </c>
      <c r="D425" s="22">
        <f t="shared" ref="D425:I425" si="41">D426</f>
        <v>0</v>
      </c>
      <c r="E425" s="22">
        <f t="shared" si="41"/>
        <v>5000</v>
      </c>
      <c r="F425" s="22">
        <f t="shared" si="41"/>
        <v>0</v>
      </c>
      <c r="G425" s="22">
        <f t="shared" si="41"/>
        <v>21000</v>
      </c>
      <c r="H425" s="22">
        <f t="shared" si="41"/>
        <v>18000</v>
      </c>
      <c r="I425" s="58">
        <f t="shared" si="41"/>
        <v>0</v>
      </c>
      <c r="J425" s="58">
        <f>I425</f>
        <v>0</v>
      </c>
    </row>
    <row r="426" spans="1:10" ht="15" x14ac:dyDescent="0.25">
      <c r="B426" s="88">
        <v>32</v>
      </c>
      <c r="C426" s="89" t="s">
        <v>18</v>
      </c>
      <c r="D426" s="94">
        <f>D427</f>
        <v>0</v>
      </c>
      <c r="E426" s="94">
        <f>E427</f>
        <v>5000</v>
      </c>
      <c r="F426" s="94">
        <f>F427</f>
        <v>0</v>
      </c>
      <c r="G426" s="94">
        <f>G427</f>
        <v>21000</v>
      </c>
      <c r="H426" s="94">
        <f>H427</f>
        <v>18000</v>
      </c>
      <c r="I426" s="58">
        <v>0</v>
      </c>
      <c r="J426" s="58">
        <f>I426</f>
        <v>0</v>
      </c>
    </row>
    <row r="427" spans="1:10" ht="15" x14ac:dyDescent="0.25">
      <c r="B427" s="86">
        <v>322</v>
      </c>
      <c r="C427" s="87" t="s">
        <v>20</v>
      </c>
      <c r="D427" s="14">
        <v>0</v>
      </c>
      <c r="E427" s="106">
        <v>5000</v>
      </c>
      <c r="F427" s="14">
        <v>0</v>
      </c>
      <c r="G427" s="14">
        <v>21000</v>
      </c>
      <c r="H427" s="106">
        <v>18000</v>
      </c>
      <c r="I427" s="58"/>
    </row>
    <row r="428" spans="1:10" ht="15" x14ac:dyDescent="0.25">
      <c r="B428" s="90"/>
      <c r="C428" s="91"/>
      <c r="D428" s="27"/>
      <c r="E428" s="112"/>
      <c r="F428" s="27"/>
      <c r="G428" s="27"/>
      <c r="H428" s="27"/>
      <c r="I428" s="58"/>
    </row>
    <row r="429" spans="1:10" ht="15" x14ac:dyDescent="0.25">
      <c r="A429" s="61">
        <v>11001</v>
      </c>
      <c r="B429" s="90"/>
      <c r="C429" s="61" t="s">
        <v>70</v>
      </c>
      <c r="D429" s="27"/>
      <c r="E429" s="112"/>
      <c r="F429" s="27"/>
      <c r="G429" s="27"/>
      <c r="H429" s="27"/>
      <c r="I429" s="58"/>
    </row>
    <row r="430" spans="1:10" ht="15" x14ac:dyDescent="0.25">
      <c r="A430" s="61" t="s">
        <v>229</v>
      </c>
      <c r="B430" s="90"/>
      <c r="C430" s="91" t="s">
        <v>230</v>
      </c>
      <c r="D430" s="27"/>
      <c r="E430" s="112"/>
      <c r="F430" s="27"/>
      <c r="G430" s="27"/>
      <c r="H430" s="27"/>
      <c r="I430" s="58"/>
    </row>
    <row r="431" spans="1:10" ht="15" x14ac:dyDescent="0.25">
      <c r="B431" s="68">
        <v>3</v>
      </c>
      <c r="C431" s="69" t="s">
        <v>14</v>
      </c>
      <c r="D431" s="22">
        <f t="shared" ref="D431:J431" si="42">D432+D438</f>
        <v>1200</v>
      </c>
      <c r="E431" s="22">
        <f t="shared" si="42"/>
        <v>1200</v>
      </c>
      <c r="F431" s="22">
        <f t="shared" si="42"/>
        <v>0</v>
      </c>
      <c r="G431" s="22">
        <f t="shared" si="42"/>
        <v>5400</v>
      </c>
      <c r="H431" s="22">
        <f>H432+H435</f>
        <v>5905</v>
      </c>
      <c r="I431" s="58">
        <f t="shared" si="42"/>
        <v>0</v>
      </c>
      <c r="J431" s="58">
        <f t="shared" si="42"/>
        <v>0</v>
      </c>
    </row>
    <row r="432" spans="1:10" ht="15" x14ac:dyDescent="0.25">
      <c r="B432" s="88">
        <v>31</v>
      </c>
      <c r="C432" s="89" t="s">
        <v>15</v>
      </c>
      <c r="D432" s="94">
        <f>SUM(D433:D434)</f>
        <v>1200</v>
      </c>
      <c r="E432" s="94">
        <f>SUM(E433:E434)</f>
        <v>1200</v>
      </c>
      <c r="F432" s="94">
        <f>SUM(F433:F434)</f>
        <v>0</v>
      </c>
      <c r="G432" s="94">
        <f>SUM(G433:G434)</f>
        <v>5400</v>
      </c>
      <c r="H432" s="94">
        <f>SUM(H433:H434)</f>
        <v>4800</v>
      </c>
      <c r="I432" s="58">
        <v>0</v>
      </c>
      <c r="J432" s="58">
        <v>0</v>
      </c>
    </row>
    <row r="433" spans="1:10" x14ac:dyDescent="0.2">
      <c r="B433" s="86">
        <v>311</v>
      </c>
      <c r="C433" s="87" t="s">
        <v>16</v>
      </c>
      <c r="D433" s="14">
        <v>1030.04</v>
      </c>
      <c r="E433" s="14">
        <v>1030.04</v>
      </c>
      <c r="F433" s="14"/>
      <c r="G433" s="14">
        <v>4635.1899999999996</v>
      </c>
      <c r="H433" s="106">
        <v>4120.17</v>
      </c>
      <c r="I433" s="64"/>
      <c r="J433" s="92"/>
    </row>
    <row r="434" spans="1:10" x14ac:dyDescent="0.2">
      <c r="B434" s="86">
        <v>313</v>
      </c>
      <c r="C434" s="87" t="s">
        <v>17</v>
      </c>
      <c r="D434" s="14">
        <v>169.96</v>
      </c>
      <c r="E434" s="14">
        <v>169.96</v>
      </c>
      <c r="F434" s="14"/>
      <c r="G434" s="14">
        <v>764.81</v>
      </c>
      <c r="H434" s="106">
        <v>679.83</v>
      </c>
      <c r="I434" s="64"/>
      <c r="J434" s="92"/>
    </row>
    <row r="435" spans="1:10" ht="15" x14ac:dyDescent="0.25">
      <c r="B435" s="88">
        <v>32</v>
      </c>
      <c r="C435" s="89" t="s">
        <v>18</v>
      </c>
      <c r="D435" s="94">
        <f>SUM(D436:D440)</f>
        <v>54170</v>
      </c>
      <c r="E435" s="94">
        <f>SUM(E436:E440)</f>
        <v>34170</v>
      </c>
      <c r="F435" s="94"/>
      <c r="G435" s="94"/>
      <c r="H435" s="94">
        <f>SUM(H436:H440)</f>
        <v>1105</v>
      </c>
      <c r="I435" s="64"/>
      <c r="J435" s="92"/>
    </row>
    <row r="436" spans="1:10" x14ac:dyDescent="0.2">
      <c r="B436" s="86">
        <v>321</v>
      </c>
      <c r="C436" s="87" t="s">
        <v>19</v>
      </c>
      <c r="D436" s="14">
        <v>1670</v>
      </c>
      <c r="E436" s="14">
        <v>1670</v>
      </c>
      <c r="F436" s="14"/>
      <c r="G436" s="14"/>
      <c r="H436" s="106">
        <v>586</v>
      </c>
      <c r="I436" s="64"/>
      <c r="J436" s="92"/>
    </row>
    <row r="437" spans="1:10" x14ac:dyDescent="0.2">
      <c r="B437" s="86">
        <v>322</v>
      </c>
      <c r="C437" s="87" t="s">
        <v>20</v>
      </c>
      <c r="D437" s="14">
        <v>52500</v>
      </c>
      <c r="E437" s="14">
        <v>32500</v>
      </c>
      <c r="F437" s="14"/>
      <c r="G437" s="14"/>
      <c r="H437" s="106">
        <v>519</v>
      </c>
      <c r="I437" s="64"/>
      <c r="J437" s="92"/>
    </row>
    <row r="438" spans="1:10" ht="15" x14ac:dyDescent="0.25">
      <c r="B438" s="90"/>
      <c r="C438" s="91"/>
      <c r="D438" s="27"/>
      <c r="E438" s="112"/>
      <c r="F438" s="27"/>
      <c r="G438" s="27"/>
      <c r="H438" s="27"/>
      <c r="I438" s="58"/>
    </row>
    <row r="439" spans="1:10" ht="15" x14ac:dyDescent="0.25">
      <c r="A439" s="61">
        <v>53060</v>
      </c>
      <c r="B439" s="90"/>
      <c r="C439" s="91" t="s">
        <v>178</v>
      </c>
      <c r="D439" s="41"/>
      <c r="E439" s="41"/>
      <c r="F439" s="41"/>
      <c r="G439" s="41"/>
      <c r="H439" s="41"/>
    </row>
    <row r="440" spans="1:10" x14ac:dyDescent="0.2">
      <c r="A440" s="61" t="s">
        <v>201</v>
      </c>
      <c r="B440" s="90"/>
      <c r="C440" s="91" t="s">
        <v>186</v>
      </c>
      <c r="D440" s="27"/>
      <c r="E440" s="27"/>
      <c r="F440" s="27"/>
      <c r="G440" s="27"/>
      <c r="H440" s="27"/>
    </row>
    <row r="441" spans="1:10" ht="15" x14ac:dyDescent="0.25">
      <c r="B441" s="68">
        <v>3</v>
      </c>
      <c r="C441" s="69" t="s">
        <v>14</v>
      </c>
      <c r="D441" s="22">
        <f t="shared" ref="D441:J441" si="43">D442</f>
        <v>1404</v>
      </c>
      <c r="E441" s="22">
        <f t="shared" si="43"/>
        <v>945</v>
      </c>
      <c r="F441" s="22">
        <f t="shared" si="43"/>
        <v>1404</v>
      </c>
      <c r="G441" s="22">
        <f t="shared" si="43"/>
        <v>1404</v>
      </c>
      <c r="H441" s="22">
        <f t="shared" si="43"/>
        <v>1404</v>
      </c>
      <c r="I441" s="58">
        <f t="shared" si="43"/>
        <v>1404</v>
      </c>
      <c r="J441" s="58">
        <f t="shared" si="43"/>
        <v>1404</v>
      </c>
    </row>
    <row r="442" spans="1:10" ht="15" x14ac:dyDescent="0.25">
      <c r="A442" s="67"/>
      <c r="B442" s="88">
        <v>32</v>
      </c>
      <c r="C442" s="89" t="s">
        <v>18</v>
      </c>
      <c r="D442" s="94">
        <f>SUM(D443)</f>
        <v>1404</v>
      </c>
      <c r="E442" s="94">
        <f>SUM(E443)</f>
        <v>945</v>
      </c>
      <c r="F442" s="94">
        <f>SUM(F443)</f>
        <v>1404</v>
      </c>
      <c r="G442" s="94">
        <f>SUM(G443)</f>
        <v>1404</v>
      </c>
      <c r="H442" s="94">
        <f>SUM(H443)</f>
        <v>1404</v>
      </c>
      <c r="I442" s="58">
        <f>F442</f>
        <v>1404</v>
      </c>
      <c r="J442" s="58">
        <f>I442</f>
        <v>1404</v>
      </c>
    </row>
    <row r="443" spans="1:10" x14ac:dyDescent="0.2">
      <c r="B443" s="86">
        <v>372</v>
      </c>
      <c r="C443" s="73" t="s">
        <v>79</v>
      </c>
      <c r="D443" s="14">
        <v>1404</v>
      </c>
      <c r="E443" s="106">
        <v>945</v>
      </c>
      <c r="F443" s="14">
        <v>1404</v>
      </c>
      <c r="G443" s="14">
        <v>1404</v>
      </c>
      <c r="H443" s="14">
        <v>1404</v>
      </c>
    </row>
    <row r="444" spans="1:10" x14ac:dyDescent="0.2">
      <c r="B444" s="90"/>
      <c r="C444" s="91"/>
      <c r="D444" s="27"/>
      <c r="E444" s="27"/>
      <c r="F444" s="27"/>
      <c r="G444" s="27"/>
      <c r="H444" s="27"/>
    </row>
    <row r="445" spans="1:10" x14ac:dyDescent="0.2">
      <c r="A445" s="61">
        <v>2403</v>
      </c>
      <c r="C445" s="61" t="s">
        <v>207</v>
      </c>
    </row>
    <row r="446" spans="1:10" ht="15" x14ac:dyDescent="0.25">
      <c r="A446" s="61">
        <v>48006</v>
      </c>
      <c r="B446" s="90"/>
      <c r="C446" s="91" t="s">
        <v>208</v>
      </c>
      <c r="D446" s="41"/>
      <c r="E446" s="41"/>
      <c r="F446" s="41"/>
      <c r="G446" s="41"/>
      <c r="H446" s="41"/>
    </row>
    <row r="447" spans="1:10" x14ac:dyDescent="0.2">
      <c r="A447" s="61" t="s">
        <v>209</v>
      </c>
      <c r="B447" s="90"/>
      <c r="C447" s="91" t="s">
        <v>210</v>
      </c>
      <c r="D447" s="27"/>
      <c r="E447" s="27"/>
      <c r="F447" s="27"/>
      <c r="G447" s="27"/>
      <c r="H447" s="27"/>
    </row>
    <row r="448" spans="1:10" ht="15" x14ac:dyDescent="0.25">
      <c r="B448" s="68">
        <v>4</v>
      </c>
      <c r="C448" s="69" t="s">
        <v>22</v>
      </c>
      <c r="D448" s="22">
        <f t="shared" ref="D448:H449" si="44">D449</f>
        <v>0</v>
      </c>
      <c r="E448" s="22">
        <f t="shared" si="44"/>
        <v>24312.5</v>
      </c>
      <c r="F448" s="22">
        <f t="shared" si="44"/>
        <v>0</v>
      </c>
      <c r="G448" s="22">
        <f t="shared" si="44"/>
        <v>9425.31</v>
      </c>
      <c r="H448" s="22">
        <f t="shared" si="44"/>
        <v>9425.31</v>
      </c>
    </row>
    <row r="449" spans="1:10" ht="15" x14ac:dyDescent="0.25">
      <c r="A449" s="67"/>
      <c r="B449" s="88">
        <v>45</v>
      </c>
      <c r="C449" s="89" t="s">
        <v>211</v>
      </c>
      <c r="D449" s="94">
        <f t="shared" si="44"/>
        <v>0</v>
      </c>
      <c r="E449" s="94">
        <f t="shared" si="44"/>
        <v>24312.5</v>
      </c>
      <c r="F449" s="94">
        <f t="shared" si="44"/>
        <v>0</v>
      </c>
      <c r="G449" s="94">
        <f t="shared" si="44"/>
        <v>9425.31</v>
      </c>
      <c r="H449" s="94">
        <f t="shared" si="44"/>
        <v>9425.31</v>
      </c>
    </row>
    <row r="450" spans="1:10" x14ac:dyDescent="0.2">
      <c r="B450" s="86">
        <v>451</v>
      </c>
      <c r="C450" s="87" t="s">
        <v>212</v>
      </c>
      <c r="D450" s="14"/>
      <c r="E450" s="106">
        <v>24312.5</v>
      </c>
      <c r="F450" s="14">
        <v>0</v>
      </c>
      <c r="G450" s="14">
        <v>9425.31</v>
      </c>
      <c r="H450" s="14">
        <v>9425.31</v>
      </c>
    </row>
    <row r="451" spans="1:10" x14ac:dyDescent="0.2">
      <c r="B451" s="90"/>
      <c r="C451" s="91"/>
      <c r="D451" s="27"/>
      <c r="E451" s="27"/>
      <c r="F451" s="27"/>
      <c r="G451" s="27"/>
      <c r="H451" s="27"/>
    </row>
    <row r="452" spans="1:10" ht="15" x14ac:dyDescent="0.25">
      <c r="A452" s="61">
        <v>2405</v>
      </c>
      <c r="B452" s="84"/>
      <c r="C452" s="91" t="s">
        <v>155</v>
      </c>
      <c r="D452" s="41"/>
      <c r="E452" s="41"/>
      <c r="F452" s="41"/>
      <c r="G452" s="41"/>
      <c r="H452" s="41"/>
    </row>
    <row r="453" spans="1:10" x14ac:dyDescent="0.2">
      <c r="A453" s="61" t="s">
        <v>132</v>
      </c>
      <c r="B453" s="90"/>
      <c r="C453" s="91" t="s">
        <v>145</v>
      </c>
      <c r="D453" s="27"/>
      <c r="E453" s="27"/>
      <c r="F453" s="27"/>
      <c r="G453" s="27"/>
      <c r="H453" s="27"/>
    </row>
    <row r="454" spans="1:10" x14ac:dyDescent="0.2">
      <c r="A454" s="61">
        <v>32300</v>
      </c>
      <c r="B454" s="90"/>
      <c r="C454" s="91" t="s">
        <v>133</v>
      </c>
      <c r="D454" s="27"/>
      <c r="E454" s="27"/>
      <c r="F454" s="27"/>
      <c r="G454" s="27"/>
      <c r="H454" s="27"/>
    </row>
    <row r="455" spans="1:10" ht="15" x14ac:dyDescent="0.25">
      <c r="B455" s="68">
        <v>4</v>
      </c>
      <c r="C455" s="69" t="s">
        <v>22</v>
      </c>
      <c r="D455" s="22">
        <f t="shared" ref="D455:I455" si="45">D456</f>
        <v>16500</v>
      </c>
      <c r="E455" s="22">
        <f t="shared" si="45"/>
        <v>16500</v>
      </c>
      <c r="F455" s="22">
        <f t="shared" si="45"/>
        <v>0</v>
      </c>
      <c r="G455" s="22">
        <f t="shared" si="45"/>
        <v>5500</v>
      </c>
      <c r="H455" s="22">
        <f t="shared" si="45"/>
        <v>0</v>
      </c>
      <c r="I455" s="58">
        <f t="shared" si="45"/>
        <v>16500</v>
      </c>
      <c r="J455" s="58">
        <f>I455</f>
        <v>16500</v>
      </c>
    </row>
    <row r="456" spans="1:10" ht="15" x14ac:dyDescent="0.25">
      <c r="B456" s="88">
        <v>42</v>
      </c>
      <c r="C456" s="89" t="s">
        <v>54</v>
      </c>
      <c r="D456" s="94">
        <f>SUM(D457:D458)</f>
        <v>16500</v>
      </c>
      <c r="E456" s="94">
        <f>SUM(E457:E458)</f>
        <v>16500</v>
      </c>
      <c r="F456" s="94">
        <f>SUM(F457:F458)</f>
        <v>0</v>
      </c>
      <c r="G456" s="94">
        <f>SUM(G457:G458)</f>
        <v>5500</v>
      </c>
      <c r="H456" s="94">
        <f>SUM(H457:H458)</f>
        <v>0</v>
      </c>
      <c r="I456" s="58">
        <v>16500</v>
      </c>
      <c r="J456" s="58">
        <f>I456</f>
        <v>16500</v>
      </c>
    </row>
    <row r="457" spans="1:10" x14ac:dyDescent="0.2">
      <c r="B457" s="86">
        <v>422</v>
      </c>
      <c r="C457" s="87" t="s">
        <v>116</v>
      </c>
      <c r="D457" s="14">
        <v>13000</v>
      </c>
      <c r="E457" s="14">
        <v>13000</v>
      </c>
      <c r="F457" s="14">
        <v>0</v>
      </c>
      <c r="G457" s="14">
        <v>2000</v>
      </c>
      <c r="H457" s="14">
        <v>0</v>
      </c>
    </row>
    <row r="458" spans="1:10" x14ac:dyDescent="0.2">
      <c r="B458" s="86">
        <v>424</v>
      </c>
      <c r="C458" s="87" t="s">
        <v>48</v>
      </c>
      <c r="D458" s="14">
        <v>3500</v>
      </c>
      <c r="E458" s="14">
        <v>3500</v>
      </c>
      <c r="F458" s="14">
        <v>0</v>
      </c>
      <c r="G458" s="14">
        <v>3500</v>
      </c>
      <c r="H458" s="14">
        <v>0</v>
      </c>
    </row>
    <row r="459" spans="1:10" x14ac:dyDescent="0.2">
      <c r="B459" s="90"/>
      <c r="C459" s="91"/>
      <c r="D459" s="27"/>
      <c r="E459" s="27"/>
      <c r="F459" s="27"/>
      <c r="G459" s="27"/>
      <c r="H459" s="27"/>
    </row>
    <row r="460" spans="1:10" hidden="1" x14ac:dyDescent="0.2">
      <c r="A460" s="61">
        <v>48006</v>
      </c>
      <c r="B460" s="90"/>
      <c r="C460" s="91" t="s">
        <v>183</v>
      </c>
      <c r="D460" s="27"/>
      <c r="E460" s="27"/>
      <c r="F460" s="27"/>
      <c r="G460" s="27"/>
      <c r="H460" s="27"/>
    </row>
    <row r="461" spans="1:10" ht="15" hidden="1" x14ac:dyDescent="0.25">
      <c r="B461" s="68">
        <v>4</v>
      </c>
      <c r="C461" s="69" t="s">
        <v>22</v>
      </c>
      <c r="D461" s="22">
        <f>D462</f>
        <v>0</v>
      </c>
      <c r="E461" s="22">
        <f>E462</f>
        <v>0</v>
      </c>
      <c r="F461" s="22">
        <f>F462</f>
        <v>0</v>
      </c>
      <c r="G461" s="22">
        <f>G462</f>
        <v>0</v>
      </c>
      <c r="H461" s="22">
        <f>H462</f>
        <v>0</v>
      </c>
    </row>
    <row r="462" spans="1:10" ht="15" hidden="1" x14ac:dyDescent="0.25">
      <c r="B462" s="88">
        <v>42</v>
      </c>
      <c r="C462" s="89" t="s">
        <v>54</v>
      </c>
      <c r="D462" s="94">
        <f>SUM(D463:D464)</f>
        <v>0</v>
      </c>
      <c r="E462" s="94">
        <f>SUM(E463:E464)</f>
        <v>0</v>
      </c>
      <c r="F462" s="94">
        <f>SUM(F463:F464)</f>
        <v>0</v>
      </c>
      <c r="G462" s="94">
        <f>SUM(G463:G464)</f>
        <v>0</v>
      </c>
      <c r="H462" s="94">
        <f>SUM(H463:H464)</f>
        <v>0</v>
      </c>
    </row>
    <row r="463" spans="1:10" hidden="1" x14ac:dyDescent="0.2">
      <c r="B463" s="86">
        <v>422</v>
      </c>
      <c r="C463" s="87" t="s">
        <v>116</v>
      </c>
      <c r="D463" s="14">
        <v>0</v>
      </c>
      <c r="E463" s="14">
        <v>0</v>
      </c>
      <c r="F463" s="14">
        <v>0</v>
      </c>
      <c r="G463" s="14">
        <v>0</v>
      </c>
      <c r="H463" s="14">
        <v>0</v>
      </c>
    </row>
    <row r="464" spans="1:10" hidden="1" x14ac:dyDescent="0.2">
      <c r="B464" s="90"/>
      <c r="C464" s="91"/>
      <c r="D464" s="27"/>
      <c r="E464" s="27"/>
      <c r="F464" s="27"/>
      <c r="G464" s="27"/>
      <c r="H464" s="27"/>
    </row>
    <row r="465" spans="1:10" hidden="1" x14ac:dyDescent="0.2">
      <c r="A465" s="61">
        <v>55291</v>
      </c>
      <c r="B465" s="90"/>
      <c r="C465" s="91" t="s">
        <v>156</v>
      </c>
      <c r="D465" s="27"/>
      <c r="E465" s="27"/>
      <c r="F465" s="27"/>
      <c r="G465" s="27"/>
      <c r="H465" s="27"/>
    </row>
    <row r="466" spans="1:10" ht="15" hidden="1" x14ac:dyDescent="0.25">
      <c r="B466" s="68">
        <v>4</v>
      </c>
      <c r="C466" s="69" t="s">
        <v>22</v>
      </c>
      <c r="D466" s="22">
        <f>D467</f>
        <v>0</v>
      </c>
      <c r="E466" s="22">
        <f>E467</f>
        <v>0</v>
      </c>
      <c r="F466" s="22">
        <f>F467</f>
        <v>0</v>
      </c>
      <c r="G466" s="22">
        <f>G467</f>
        <v>0</v>
      </c>
      <c r="H466" s="22">
        <f>H467</f>
        <v>0</v>
      </c>
      <c r="I466" s="58"/>
      <c r="J466" s="58"/>
    </row>
    <row r="467" spans="1:10" ht="15" hidden="1" x14ac:dyDescent="0.25">
      <c r="B467" s="88">
        <v>42</v>
      </c>
      <c r="C467" s="89" t="s">
        <v>54</v>
      </c>
      <c r="D467" s="94">
        <f>SUM(D468:D468)</f>
        <v>0</v>
      </c>
      <c r="E467" s="94">
        <f>SUM(E468:E468)</f>
        <v>0</v>
      </c>
      <c r="F467" s="94">
        <f>SUM(F468:F468)</f>
        <v>0</v>
      </c>
      <c r="G467" s="94">
        <f>SUM(G468:G468)</f>
        <v>0</v>
      </c>
      <c r="H467" s="94">
        <f>SUM(H468:H468)</f>
        <v>0</v>
      </c>
      <c r="I467" s="58"/>
      <c r="J467" s="58"/>
    </row>
    <row r="468" spans="1:10" hidden="1" x14ac:dyDescent="0.2">
      <c r="B468" s="86">
        <v>422</v>
      </c>
      <c r="C468" s="87" t="s">
        <v>116</v>
      </c>
      <c r="D468" s="14"/>
      <c r="E468" s="14"/>
      <c r="F468" s="14"/>
      <c r="G468" s="14"/>
      <c r="H468" s="14"/>
    </row>
    <row r="469" spans="1:10" hidden="1" x14ac:dyDescent="0.2">
      <c r="B469" s="90"/>
      <c r="C469" s="91"/>
      <c r="D469" s="27"/>
      <c r="E469" s="27"/>
      <c r="F469" s="27"/>
      <c r="G469" s="27"/>
      <c r="H469" s="27"/>
    </row>
    <row r="470" spans="1:10" hidden="1" x14ac:dyDescent="0.2">
      <c r="A470" s="61" t="s">
        <v>191</v>
      </c>
      <c r="B470" s="90"/>
      <c r="C470" s="91" t="s">
        <v>192</v>
      </c>
      <c r="D470" s="27"/>
      <c r="E470" s="27"/>
      <c r="F470" s="27"/>
      <c r="G470" s="27"/>
      <c r="H470" s="27"/>
    </row>
    <row r="471" spans="1:10" hidden="1" x14ac:dyDescent="0.2">
      <c r="A471" s="61">
        <v>53082</v>
      </c>
      <c r="B471" s="90"/>
      <c r="C471" s="91" t="s">
        <v>157</v>
      </c>
      <c r="D471" s="27"/>
      <c r="E471" s="27"/>
      <c r="F471" s="27"/>
      <c r="G471" s="27"/>
      <c r="H471" s="27"/>
    </row>
    <row r="472" spans="1:10" ht="15" hidden="1" x14ac:dyDescent="0.25">
      <c r="B472" s="68">
        <v>3</v>
      </c>
      <c r="C472" s="69" t="s">
        <v>14</v>
      </c>
      <c r="D472" s="22">
        <f t="shared" ref="D472:I472" si="46">D473</f>
        <v>15000</v>
      </c>
      <c r="E472" s="22">
        <f t="shared" si="46"/>
        <v>0</v>
      </c>
      <c r="F472" s="22">
        <f t="shared" si="46"/>
        <v>0</v>
      </c>
      <c r="G472" s="22">
        <f t="shared" si="46"/>
        <v>0</v>
      </c>
      <c r="H472" s="22">
        <f t="shared" si="46"/>
        <v>0</v>
      </c>
      <c r="I472" s="58">
        <f t="shared" si="46"/>
        <v>0</v>
      </c>
      <c r="J472" s="58">
        <f>I472</f>
        <v>0</v>
      </c>
    </row>
    <row r="473" spans="1:10" ht="15" hidden="1" x14ac:dyDescent="0.25">
      <c r="B473" s="88">
        <v>32</v>
      </c>
      <c r="C473" s="89" t="s">
        <v>18</v>
      </c>
      <c r="D473" s="94">
        <f>D474</f>
        <v>15000</v>
      </c>
      <c r="E473" s="94">
        <f>E474</f>
        <v>0</v>
      </c>
      <c r="F473" s="94">
        <f>F474</f>
        <v>0</v>
      </c>
      <c r="G473" s="94">
        <f>G474</f>
        <v>0</v>
      </c>
      <c r="H473" s="94">
        <f>H474</f>
        <v>0</v>
      </c>
      <c r="I473" s="58">
        <v>0</v>
      </c>
      <c r="J473" s="58">
        <f>I473</f>
        <v>0</v>
      </c>
    </row>
    <row r="474" spans="1:10" hidden="1" x14ac:dyDescent="0.2">
      <c r="B474" s="86">
        <v>322</v>
      </c>
      <c r="C474" s="87" t="s">
        <v>20</v>
      </c>
      <c r="D474" s="14">
        <v>15000</v>
      </c>
      <c r="E474" s="106">
        <v>0</v>
      </c>
      <c r="F474" s="14">
        <v>0</v>
      </c>
      <c r="G474" s="14">
        <v>0</v>
      </c>
      <c r="H474" s="14">
        <v>0</v>
      </c>
    </row>
    <row r="475" spans="1:10" ht="15" hidden="1" x14ac:dyDescent="0.25">
      <c r="B475" s="68">
        <v>4</v>
      </c>
      <c r="C475" s="69" t="s">
        <v>22</v>
      </c>
      <c r="D475" s="22">
        <f t="shared" ref="D475:I475" si="47">D476</f>
        <v>12000</v>
      </c>
      <c r="E475" s="22">
        <f t="shared" si="47"/>
        <v>0</v>
      </c>
      <c r="F475" s="22">
        <f t="shared" si="47"/>
        <v>0</v>
      </c>
      <c r="G475" s="22">
        <f t="shared" si="47"/>
        <v>0</v>
      </c>
      <c r="H475" s="22">
        <f t="shared" si="47"/>
        <v>0</v>
      </c>
      <c r="I475" s="58">
        <f t="shared" si="47"/>
        <v>0</v>
      </c>
      <c r="J475" s="58">
        <f>I475</f>
        <v>0</v>
      </c>
    </row>
    <row r="476" spans="1:10" ht="15" hidden="1" x14ac:dyDescent="0.25">
      <c r="B476" s="88">
        <v>42</v>
      </c>
      <c r="C476" s="89" t="s">
        <v>54</v>
      </c>
      <c r="D476" s="94">
        <f>SUM(D477:D478)</f>
        <v>12000</v>
      </c>
      <c r="E476" s="94">
        <f>SUM(E477:E478)</f>
        <v>0</v>
      </c>
      <c r="F476" s="94">
        <f>SUM(F477:F478)</f>
        <v>0</v>
      </c>
      <c r="G476" s="94">
        <f>SUM(G477:G478)</f>
        <v>0</v>
      </c>
      <c r="H476" s="94">
        <f>SUM(H477:H478)</f>
        <v>0</v>
      </c>
      <c r="I476" s="58">
        <v>0</v>
      </c>
      <c r="J476" s="58">
        <f>I476</f>
        <v>0</v>
      </c>
    </row>
    <row r="477" spans="1:10" hidden="1" x14ac:dyDescent="0.2">
      <c r="B477" s="86">
        <v>412</v>
      </c>
      <c r="C477" s="87" t="s">
        <v>185</v>
      </c>
      <c r="D477" s="14">
        <v>5000</v>
      </c>
      <c r="E477" s="106">
        <v>0</v>
      </c>
      <c r="F477" s="14">
        <v>0</v>
      </c>
      <c r="G477" s="14">
        <v>0</v>
      </c>
      <c r="H477" s="14">
        <v>0</v>
      </c>
    </row>
    <row r="478" spans="1:10" hidden="1" x14ac:dyDescent="0.2">
      <c r="B478" s="86">
        <v>422</v>
      </c>
      <c r="C478" s="87" t="s">
        <v>116</v>
      </c>
      <c r="D478" s="14">
        <v>7000</v>
      </c>
      <c r="E478" s="106">
        <v>0</v>
      </c>
      <c r="F478" s="14">
        <v>0</v>
      </c>
      <c r="G478" s="14">
        <v>0</v>
      </c>
      <c r="H478" s="14">
        <v>0</v>
      </c>
    </row>
    <row r="479" spans="1:10" hidden="1" x14ac:dyDescent="0.2">
      <c r="B479" s="90"/>
      <c r="C479" s="91"/>
      <c r="D479" s="27"/>
      <c r="E479" s="27"/>
      <c r="F479" s="27"/>
      <c r="G479" s="27"/>
      <c r="H479" s="27"/>
    </row>
    <row r="480" spans="1:10" ht="15" x14ac:dyDescent="0.25">
      <c r="B480" s="90">
        <v>11001</v>
      </c>
      <c r="C480" s="110" t="s">
        <v>215</v>
      </c>
      <c r="D480" s="41"/>
      <c r="E480" s="109"/>
      <c r="F480" s="41"/>
      <c r="G480" s="41"/>
      <c r="H480" s="41"/>
    </row>
    <row r="481" spans="1:10" x14ac:dyDescent="0.2">
      <c r="A481" s="61" t="s">
        <v>217</v>
      </c>
      <c r="B481" s="90"/>
      <c r="C481" s="110" t="s">
        <v>216</v>
      </c>
      <c r="D481" s="27"/>
      <c r="E481" s="27"/>
      <c r="F481" s="27"/>
      <c r="G481" s="27"/>
      <c r="H481" s="27"/>
    </row>
    <row r="482" spans="1:10" ht="15" x14ac:dyDescent="0.25">
      <c r="B482" s="68">
        <v>3</v>
      </c>
      <c r="C482" s="69" t="s">
        <v>14</v>
      </c>
      <c r="D482" s="22">
        <f>D483+D487</f>
        <v>0</v>
      </c>
      <c r="E482" s="107">
        <f>E483+E487</f>
        <v>51225.000000000007</v>
      </c>
      <c r="F482" s="22">
        <f>F483+F487</f>
        <v>15599.69</v>
      </c>
      <c r="G482" s="22">
        <f>G483+G487</f>
        <v>18930.71</v>
      </c>
      <c r="H482" s="22">
        <f>H483+H487</f>
        <v>18930.71</v>
      </c>
      <c r="I482" s="58">
        <f>SUM(I483:I487)</f>
        <v>0</v>
      </c>
      <c r="J482" s="58">
        <v>0</v>
      </c>
    </row>
    <row r="483" spans="1:10" ht="15" x14ac:dyDescent="0.25">
      <c r="A483" s="67"/>
      <c r="B483" s="88">
        <v>31</v>
      </c>
      <c r="C483" s="89" t="s">
        <v>15</v>
      </c>
      <c r="D483" s="94">
        <f>SUM(D484:D486)</f>
        <v>0</v>
      </c>
      <c r="E483" s="108">
        <f>SUM(E484:E486)</f>
        <v>49859.000000000007</v>
      </c>
      <c r="F483" s="94">
        <f>SUM(F484:F486)</f>
        <v>14315</v>
      </c>
      <c r="G483" s="94">
        <f>SUM(G484:G486)</f>
        <v>17596.03</v>
      </c>
      <c r="H483" s="94">
        <f>SUM(H484:H486)</f>
        <v>18930.71</v>
      </c>
      <c r="I483" s="58"/>
      <c r="J483" s="58">
        <v>0</v>
      </c>
    </row>
    <row r="484" spans="1:10" x14ac:dyDescent="0.2">
      <c r="B484" s="86">
        <v>311</v>
      </c>
      <c r="C484" s="87" t="s">
        <v>85</v>
      </c>
      <c r="D484" s="14">
        <v>0</v>
      </c>
      <c r="E484" s="106">
        <v>36289.870000000003</v>
      </c>
      <c r="F484" s="14">
        <v>11000</v>
      </c>
      <c r="G484" s="14">
        <v>14074.08</v>
      </c>
      <c r="H484" s="106">
        <v>15772.21</v>
      </c>
    </row>
    <row r="485" spans="1:10" x14ac:dyDescent="0.2">
      <c r="B485" s="86">
        <v>312</v>
      </c>
      <c r="C485" s="87" t="s">
        <v>30</v>
      </c>
      <c r="D485" s="14">
        <v>0</v>
      </c>
      <c r="E485" s="106">
        <v>7581.3</v>
      </c>
      <c r="F485" s="14">
        <v>1500</v>
      </c>
      <c r="G485" s="14">
        <v>1199.73</v>
      </c>
      <c r="H485" s="106">
        <v>0</v>
      </c>
    </row>
    <row r="486" spans="1:10" x14ac:dyDescent="0.2">
      <c r="B486" s="86">
        <v>313</v>
      </c>
      <c r="C486" s="87" t="s">
        <v>17</v>
      </c>
      <c r="D486" s="14">
        <v>0</v>
      </c>
      <c r="E486" s="106">
        <v>5987.83</v>
      </c>
      <c r="F486" s="14">
        <v>1815</v>
      </c>
      <c r="G486" s="14">
        <v>2322.2199999999998</v>
      </c>
      <c r="H486" s="106">
        <v>3158.5</v>
      </c>
    </row>
    <row r="487" spans="1:10" ht="15" x14ac:dyDescent="0.25">
      <c r="B487" s="88">
        <v>32</v>
      </c>
      <c r="C487" s="89" t="s">
        <v>18</v>
      </c>
      <c r="D487" s="94">
        <f>D488</f>
        <v>0</v>
      </c>
      <c r="E487" s="108">
        <f>E488</f>
        <v>1366</v>
      </c>
      <c r="F487" s="94">
        <f>F488</f>
        <v>1284.69</v>
      </c>
      <c r="G487" s="94">
        <f>G488</f>
        <v>1334.68</v>
      </c>
      <c r="H487" s="94">
        <f>H488</f>
        <v>0</v>
      </c>
      <c r="I487" s="58"/>
      <c r="J487" s="58">
        <v>0</v>
      </c>
    </row>
    <row r="488" spans="1:10" x14ac:dyDescent="0.2">
      <c r="B488" s="86">
        <v>321</v>
      </c>
      <c r="C488" s="87" t="s">
        <v>19</v>
      </c>
      <c r="D488" s="14">
        <v>0</v>
      </c>
      <c r="E488" s="106">
        <v>1366</v>
      </c>
      <c r="F488" s="14">
        <v>1284.69</v>
      </c>
      <c r="G488" s="14">
        <v>1334.68</v>
      </c>
      <c r="H488" s="14">
        <v>0</v>
      </c>
    </row>
    <row r="489" spans="1:10" x14ac:dyDescent="0.2">
      <c r="B489" s="90"/>
      <c r="C489" s="91"/>
      <c r="D489" s="27"/>
      <c r="E489" s="27"/>
      <c r="F489" s="27"/>
      <c r="G489" s="27"/>
      <c r="H489" s="27"/>
    </row>
    <row r="490" spans="1:10" ht="15" x14ac:dyDescent="0.25">
      <c r="B490" s="90">
        <v>51100</v>
      </c>
      <c r="C490" s="110" t="s">
        <v>218</v>
      </c>
      <c r="D490" s="41"/>
      <c r="E490" s="109"/>
      <c r="F490" s="41"/>
      <c r="G490" s="41"/>
      <c r="H490" s="41"/>
    </row>
    <row r="491" spans="1:10" x14ac:dyDescent="0.2">
      <c r="A491" s="61" t="s">
        <v>217</v>
      </c>
      <c r="B491" s="90"/>
      <c r="C491" s="110" t="s">
        <v>216</v>
      </c>
      <c r="D491" s="27"/>
      <c r="E491" s="27"/>
      <c r="F491" s="27"/>
      <c r="G491" s="27"/>
      <c r="H491" s="27"/>
    </row>
    <row r="492" spans="1:10" ht="15" x14ac:dyDescent="0.25">
      <c r="B492" s="68">
        <v>3</v>
      </c>
      <c r="C492" s="69" t="s">
        <v>14</v>
      </c>
      <c r="D492" s="22">
        <f>D493+D497</f>
        <v>0</v>
      </c>
      <c r="E492" s="107">
        <f>E493+E497</f>
        <v>23775</v>
      </c>
      <c r="F492" s="22">
        <f>F493+F497</f>
        <v>94637.17</v>
      </c>
      <c r="G492" s="22">
        <f>G493+G497</f>
        <v>99412.89</v>
      </c>
      <c r="H492" s="22">
        <f>H493+H497</f>
        <v>101220.86</v>
      </c>
      <c r="I492" s="58">
        <f>SUM(I493:I497)</f>
        <v>0</v>
      </c>
      <c r="J492" s="58">
        <v>0</v>
      </c>
    </row>
    <row r="493" spans="1:10" ht="15" x14ac:dyDescent="0.25">
      <c r="A493" s="67"/>
      <c r="B493" s="88">
        <v>31</v>
      </c>
      <c r="C493" s="89" t="s">
        <v>15</v>
      </c>
      <c r="D493" s="94">
        <f>SUM(D494:D496)</f>
        <v>0</v>
      </c>
      <c r="E493" s="108">
        <f>SUM(E494:E496)</f>
        <v>23141</v>
      </c>
      <c r="F493" s="94">
        <f>SUM(F494:F496)</f>
        <v>87550</v>
      </c>
      <c r="G493" s="94">
        <f>SUM(G494:G496)</f>
        <v>92403.97</v>
      </c>
      <c r="H493" s="94">
        <f>SUM(H494:H496)</f>
        <v>95473.78</v>
      </c>
      <c r="I493" s="58"/>
      <c r="J493" s="58">
        <v>0</v>
      </c>
    </row>
    <row r="494" spans="1:10" x14ac:dyDescent="0.2">
      <c r="B494" s="86">
        <v>311</v>
      </c>
      <c r="C494" s="87" t="s">
        <v>85</v>
      </c>
      <c r="D494" s="14">
        <v>0</v>
      </c>
      <c r="E494" s="106">
        <v>16843.18</v>
      </c>
      <c r="F494" s="14">
        <v>70000</v>
      </c>
      <c r="G494" s="14">
        <v>73908.75</v>
      </c>
      <c r="H494" s="14">
        <v>77278.84</v>
      </c>
    </row>
    <row r="495" spans="1:10" x14ac:dyDescent="0.2">
      <c r="B495" s="86">
        <v>312</v>
      </c>
      <c r="C495" s="87" t="s">
        <v>30</v>
      </c>
      <c r="D495" s="14">
        <v>0</v>
      </c>
      <c r="E495" s="106">
        <v>3518.7</v>
      </c>
      <c r="F495" s="14">
        <v>6000</v>
      </c>
      <c r="G495" s="14">
        <v>6300.28</v>
      </c>
      <c r="H495" s="14">
        <v>6000</v>
      </c>
    </row>
    <row r="496" spans="1:10" x14ac:dyDescent="0.2">
      <c r="B496" s="86">
        <v>313</v>
      </c>
      <c r="C496" s="87" t="s">
        <v>17</v>
      </c>
      <c r="D496" s="14">
        <v>0</v>
      </c>
      <c r="E496" s="106">
        <v>2779.12</v>
      </c>
      <c r="F496" s="14">
        <v>11550</v>
      </c>
      <c r="G496" s="14">
        <v>12194.94</v>
      </c>
      <c r="H496" s="14">
        <v>12194.94</v>
      </c>
    </row>
    <row r="497" spans="1:10" ht="15" x14ac:dyDescent="0.25">
      <c r="B497" s="88">
        <v>32</v>
      </c>
      <c r="C497" s="89" t="s">
        <v>18</v>
      </c>
      <c r="D497" s="94">
        <f>D498</f>
        <v>0</v>
      </c>
      <c r="E497" s="108">
        <f>E498</f>
        <v>634</v>
      </c>
      <c r="F497" s="94">
        <f>F498</f>
        <v>7087.17</v>
      </c>
      <c r="G497" s="94">
        <f>G498</f>
        <v>7008.92</v>
      </c>
      <c r="H497" s="94">
        <f>H498</f>
        <v>5747.08</v>
      </c>
      <c r="I497" s="58"/>
      <c r="J497" s="58">
        <v>0</v>
      </c>
    </row>
    <row r="498" spans="1:10" x14ac:dyDescent="0.2">
      <c r="B498" s="86">
        <v>321</v>
      </c>
      <c r="C498" s="87" t="s">
        <v>19</v>
      </c>
      <c r="D498" s="14">
        <v>0</v>
      </c>
      <c r="E498" s="106">
        <v>634</v>
      </c>
      <c r="F498" s="14">
        <v>7087.17</v>
      </c>
      <c r="G498" s="14">
        <v>7008.92</v>
      </c>
      <c r="H498" s="14">
        <v>5747.08</v>
      </c>
    </row>
    <row r="499" spans="1:10" x14ac:dyDescent="0.2">
      <c r="B499" s="90"/>
      <c r="C499" s="91"/>
      <c r="D499" s="27"/>
      <c r="E499" s="112"/>
      <c r="F499" s="27"/>
      <c r="G499" s="27"/>
      <c r="H499" s="27"/>
    </row>
    <row r="500" spans="1:10" ht="15" x14ac:dyDescent="0.25">
      <c r="B500" s="90">
        <v>11001</v>
      </c>
      <c r="C500" s="110" t="s">
        <v>215</v>
      </c>
      <c r="D500" s="41"/>
      <c r="E500" s="109"/>
      <c r="F500" s="41"/>
      <c r="G500" s="41"/>
      <c r="H500" s="41"/>
    </row>
    <row r="501" spans="1:10" x14ac:dyDescent="0.2">
      <c r="A501" s="61" t="s">
        <v>238</v>
      </c>
      <c r="B501" s="90"/>
      <c r="C501" s="110" t="s">
        <v>239</v>
      </c>
      <c r="D501" s="27"/>
      <c r="E501" s="27"/>
      <c r="F501" s="27"/>
      <c r="G501" s="27"/>
      <c r="H501" s="27"/>
    </row>
    <row r="502" spans="1:10" ht="15" x14ac:dyDescent="0.25">
      <c r="B502" s="68">
        <v>3</v>
      </c>
      <c r="C502" s="69" t="s">
        <v>14</v>
      </c>
      <c r="D502" s="22">
        <f>D503+D507</f>
        <v>0</v>
      </c>
      <c r="E502" s="107">
        <f>E503+E507</f>
        <v>51225.000000000007</v>
      </c>
      <c r="F502" s="22">
        <f>F503+F507</f>
        <v>15599.69</v>
      </c>
      <c r="G502" s="22">
        <f>G503+G507</f>
        <v>18930.71</v>
      </c>
      <c r="H502" s="22">
        <f>H503+H507</f>
        <v>76773</v>
      </c>
    </row>
    <row r="503" spans="1:10" ht="15" x14ac:dyDescent="0.25">
      <c r="A503" s="67"/>
      <c r="B503" s="88">
        <v>31</v>
      </c>
      <c r="C503" s="89" t="s">
        <v>15</v>
      </c>
      <c r="D503" s="94">
        <f>SUM(D504:D506)</f>
        <v>0</v>
      </c>
      <c r="E503" s="108">
        <f>SUM(E504:E506)</f>
        <v>49859.000000000007</v>
      </c>
      <c r="F503" s="94">
        <f>SUM(F504:F506)</f>
        <v>14315</v>
      </c>
      <c r="G503" s="94">
        <f>SUM(G504:G506)</f>
        <v>17596.03</v>
      </c>
      <c r="H503" s="94">
        <f>SUM(H504:H506)</f>
        <v>75573</v>
      </c>
    </row>
    <row r="504" spans="1:10" x14ac:dyDescent="0.2">
      <c r="B504" s="86">
        <v>311</v>
      </c>
      <c r="C504" s="87" t="s">
        <v>85</v>
      </c>
      <c r="D504" s="14">
        <v>0</v>
      </c>
      <c r="E504" s="106">
        <v>36289.870000000003</v>
      </c>
      <c r="F504" s="14">
        <v>11000</v>
      </c>
      <c r="G504" s="14">
        <v>14074.08</v>
      </c>
      <c r="H504" s="106">
        <v>57358.8</v>
      </c>
    </row>
    <row r="505" spans="1:10" x14ac:dyDescent="0.2">
      <c r="B505" s="86">
        <v>312</v>
      </c>
      <c r="C505" s="87" t="s">
        <v>30</v>
      </c>
      <c r="D505" s="14">
        <v>0</v>
      </c>
      <c r="E505" s="106">
        <v>7581.3</v>
      </c>
      <c r="F505" s="14">
        <v>1500</v>
      </c>
      <c r="G505" s="14">
        <v>1199.73</v>
      </c>
      <c r="H505" s="106">
        <v>8750</v>
      </c>
    </row>
    <row r="506" spans="1:10" x14ac:dyDescent="0.2">
      <c r="B506" s="86">
        <v>313</v>
      </c>
      <c r="C506" s="87" t="s">
        <v>17</v>
      </c>
      <c r="D506" s="14">
        <v>0</v>
      </c>
      <c r="E506" s="106">
        <v>5987.83</v>
      </c>
      <c r="F506" s="14">
        <v>1815</v>
      </c>
      <c r="G506" s="14">
        <v>2322.2199999999998</v>
      </c>
      <c r="H506" s="106">
        <v>9464.2000000000007</v>
      </c>
    </row>
    <row r="507" spans="1:10" ht="15" x14ac:dyDescent="0.25">
      <c r="B507" s="88">
        <v>32</v>
      </c>
      <c r="C507" s="89" t="s">
        <v>18</v>
      </c>
      <c r="D507" s="94">
        <f>D508</f>
        <v>0</v>
      </c>
      <c r="E507" s="108">
        <f>E508</f>
        <v>1366</v>
      </c>
      <c r="F507" s="94">
        <f>F508</f>
        <v>1284.69</v>
      </c>
      <c r="G507" s="94">
        <f>G508</f>
        <v>1334.68</v>
      </c>
      <c r="H507" s="94">
        <f>H508</f>
        <v>1200</v>
      </c>
    </row>
    <row r="508" spans="1:10" x14ac:dyDescent="0.2">
      <c r="B508" s="86">
        <v>321</v>
      </c>
      <c r="C508" s="87" t="s">
        <v>19</v>
      </c>
      <c r="D508" s="14">
        <v>0</v>
      </c>
      <c r="E508" s="106">
        <v>1366</v>
      </c>
      <c r="F508" s="14">
        <v>1284.69</v>
      </c>
      <c r="G508" s="14">
        <v>1334.68</v>
      </c>
      <c r="H508" s="106">
        <v>1200</v>
      </c>
    </row>
    <row r="509" spans="1:10" x14ac:dyDescent="0.2">
      <c r="B509" s="90"/>
      <c r="C509" s="91"/>
      <c r="D509" s="27"/>
      <c r="E509" s="27"/>
      <c r="F509" s="27"/>
      <c r="G509" s="27"/>
      <c r="H509" s="27"/>
    </row>
    <row r="510" spans="1:10" ht="15" x14ac:dyDescent="0.25">
      <c r="B510" s="90">
        <v>51100</v>
      </c>
      <c r="C510" s="110" t="s">
        <v>218</v>
      </c>
      <c r="D510" s="41"/>
      <c r="E510" s="109"/>
      <c r="F510" s="41"/>
      <c r="G510" s="41"/>
      <c r="H510" s="41"/>
    </row>
    <row r="511" spans="1:10" x14ac:dyDescent="0.2">
      <c r="A511" s="61" t="s">
        <v>238</v>
      </c>
      <c r="B511" s="90"/>
      <c r="C511" s="110" t="s">
        <v>239</v>
      </c>
      <c r="D511" s="27"/>
      <c r="E511" s="27"/>
      <c r="F511" s="27"/>
      <c r="G511" s="27"/>
      <c r="H511" s="27"/>
    </row>
    <row r="512" spans="1:10" ht="15" x14ac:dyDescent="0.25">
      <c r="B512" s="68">
        <v>3</v>
      </c>
      <c r="C512" s="69" t="s">
        <v>14</v>
      </c>
      <c r="D512" s="22">
        <f>D513+D517</f>
        <v>0</v>
      </c>
      <c r="E512" s="107">
        <f>E513+E517</f>
        <v>23775</v>
      </c>
      <c r="F512" s="22">
        <f>F513+F517</f>
        <v>94637.17</v>
      </c>
      <c r="G512" s="22">
        <f>G513+G517</f>
        <v>99412.89</v>
      </c>
      <c r="H512" s="22">
        <f>H513+H517</f>
        <v>23510</v>
      </c>
    </row>
    <row r="513" spans="1:10" ht="15" x14ac:dyDescent="0.25">
      <c r="A513" s="67"/>
      <c r="B513" s="88">
        <v>31</v>
      </c>
      <c r="C513" s="89" t="s">
        <v>15</v>
      </c>
      <c r="D513" s="94">
        <f>SUM(D514:D516)</f>
        <v>0</v>
      </c>
      <c r="E513" s="108">
        <f>SUM(E514:E516)</f>
        <v>23141</v>
      </c>
      <c r="F513" s="94">
        <f>SUM(F514:F516)</f>
        <v>87550</v>
      </c>
      <c r="G513" s="94">
        <f>SUM(G514:G516)</f>
        <v>92403.97</v>
      </c>
      <c r="H513" s="94">
        <f>SUM(H514:H516)</f>
        <v>23510</v>
      </c>
    </row>
    <row r="514" spans="1:10" x14ac:dyDescent="0.2">
      <c r="B514" s="86">
        <v>311</v>
      </c>
      <c r="C514" s="87" t="s">
        <v>85</v>
      </c>
      <c r="D514" s="14">
        <v>0</v>
      </c>
      <c r="E514" s="106">
        <v>16843.18</v>
      </c>
      <c r="F514" s="14">
        <v>70000</v>
      </c>
      <c r="G514" s="14">
        <v>73908.75</v>
      </c>
      <c r="H514" s="106">
        <v>14257.51</v>
      </c>
    </row>
    <row r="515" spans="1:10" x14ac:dyDescent="0.2">
      <c r="B515" s="86">
        <v>312</v>
      </c>
      <c r="C515" s="87" t="s">
        <v>30</v>
      </c>
      <c r="D515" s="14">
        <v>0</v>
      </c>
      <c r="E515" s="106">
        <v>3518.7</v>
      </c>
      <c r="F515" s="14">
        <v>6000</v>
      </c>
      <c r="G515" s="14">
        <v>6300.28</v>
      </c>
      <c r="H515" s="106">
        <v>6900</v>
      </c>
    </row>
    <row r="516" spans="1:10" x14ac:dyDescent="0.2">
      <c r="B516" s="86">
        <v>313</v>
      </c>
      <c r="C516" s="87" t="s">
        <v>17</v>
      </c>
      <c r="D516" s="14">
        <v>0</v>
      </c>
      <c r="E516" s="106">
        <v>2779.12</v>
      </c>
      <c r="F516" s="14">
        <v>11550</v>
      </c>
      <c r="G516" s="14">
        <v>12194.94</v>
      </c>
      <c r="H516" s="106">
        <v>2352.4899999999998</v>
      </c>
    </row>
    <row r="517" spans="1:10" ht="15" x14ac:dyDescent="0.25">
      <c r="B517" s="88">
        <v>32</v>
      </c>
      <c r="C517" s="89" t="s">
        <v>18</v>
      </c>
      <c r="D517" s="94">
        <f>D518</f>
        <v>0</v>
      </c>
      <c r="E517" s="108">
        <f>E518</f>
        <v>634</v>
      </c>
      <c r="F517" s="94">
        <f>F518</f>
        <v>7087.17</v>
      </c>
      <c r="G517" s="94">
        <f>G518</f>
        <v>7008.92</v>
      </c>
      <c r="H517" s="94">
        <f>H518</f>
        <v>0</v>
      </c>
    </row>
    <row r="518" spans="1:10" x14ac:dyDescent="0.2">
      <c r="B518" s="86">
        <v>321</v>
      </c>
      <c r="C518" s="87" t="s">
        <v>19</v>
      </c>
      <c r="D518" s="14">
        <v>0</v>
      </c>
      <c r="E518" s="106">
        <v>634</v>
      </c>
      <c r="F518" s="14">
        <v>7087.17</v>
      </c>
      <c r="G518" s="14">
        <v>7008.92</v>
      </c>
      <c r="H518" s="106"/>
    </row>
    <row r="519" spans="1:10" x14ac:dyDescent="0.2">
      <c r="B519" s="90"/>
      <c r="C519" s="91"/>
      <c r="D519" s="27"/>
      <c r="E519" s="112"/>
      <c r="F519" s="27"/>
      <c r="G519" s="27"/>
      <c r="H519" s="27"/>
    </row>
    <row r="520" spans="1:10" x14ac:dyDescent="0.2">
      <c r="B520" s="90"/>
      <c r="C520" s="91"/>
      <c r="D520" s="27"/>
      <c r="E520" s="112"/>
      <c r="F520" s="27"/>
      <c r="G520" s="27"/>
      <c r="H520" s="27"/>
    </row>
    <row r="521" spans="1:10" x14ac:dyDescent="0.2">
      <c r="B521" s="90"/>
      <c r="C521" s="91"/>
      <c r="D521" s="27"/>
      <c r="E521" s="27"/>
      <c r="F521" s="27"/>
      <c r="G521" s="27"/>
      <c r="H521" s="27"/>
    </row>
    <row r="522" spans="1:10" ht="15" thickBot="1" x14ac:dyDescent="0.25">
      <c r="B522" s="77"/>
      <c r="C522" s="78"/>
      <c r="D522" s="95"/>
      <c r="E522" s="95"/>
      <c r="F522" s="95"/>
      <c r="G522" s="95"/>
      <c r="H522" s="95"/>
    </row>
    <row r="523" spans="1:10" ht="15.75" thickBot="1" x14ac:dyDescent="0.3">
      <c r="B523" s="78"/>
      <c r="C523" s="93" t="s">
        <v>23</v>
      </c>
      <c r="D523" s="24" t="e">
        <f>D11+D25+D37+D55+D64+D72+D79+D86+#REF!+D97+D105+D165+D116+D119+D126+D133+D149+D157+D172+D188+D194+D200+D206+D213+D226+D233+D141+D219+D241+D248+D256+D264+D280+D287+D294+D305+D316+D334+D354+D365+D373+D385+D391+D397+D415+D425+D441+D448+D455+D461+D466+D472+D475</f>
        <v>#REF!</v>
      </c>
      <c r="E523" s="24" t="e">
        <f>E11+E25+E37+E55+E64+E72+E79+E86+#REF!+E97+E105+E165+E116+E119+E126+E133+E149+E157+E172+E188+E194+E200+E206+E213+E226+E233+E141+E219+E241+E248+E256+E264+E280+E287+E294+E305+E316+E334+E354+E365+E373+E385+E391+E397+E409+E415+E425+E441+E448+E455+E461+E466+E472+E475+E482+E492</f>
        <v>#REF!</v>
      </c>
      <c r="F523" s="24">
        <f>F11+F25+F37+F55+F64+F72+F79+F86+F97+F105+F165+F116+F119+F126+F133+F149+F157+F172+F188+F194+F200+F206+F213+F226+F233+F141+F219+F241+F248+F256+F264+F280+F287+F294+F305+F316+F327+F334+F346+F354+F365+F373+F385+F391+F397+F409+F415+F425+F441+F448+F455+F461+F466+F472+F475+F482+F492</f>
        <v>9308696.5299999993</v>
      </c>
      <c r="G523" s="24">
        <f>G11+G25+G37+G55+G64+G72+G79+G86+G97+G105+G165+G116+G119+G126+G133+G149+G157+G172+G188+G184+G194+G200+G206+G213+G226+G233+G141+G219+G241+G248+G256+G264+G280+G287+G294+G305+G316+G327+G334+G346+G354+G365+G373+G385+G391+G397+G409+G415+G425+G431+G441+G448+G455+G461+G466+G472+G475+G482+G492</f>
        <v>10059720.010000002</v>
      </c>
      <c r="H523" s="24">
        <f>H11+H25+H37+H55+H64+H72+H79+H86+H97+H105+H165+H116+H119+H126+H133+H149+H157+H172+H188+H184+H194+H200+H206+H213+H226+H233+H141+H219+H241+H248+H256+H264+H280+H287+H294+H305+H316+H327+H334+H346+H354+H365+H373+H385+H391+H397+H405+H409+H415+H425+H431+H441+H448+H455+H461+H466+H472+H475+H482+H492+H502+H512</f>
        <v>10324763.159999998</v>
      </c>
      <c r="I523" s="24">
        <f>I11+I25+I37+I55+I64+I72+I79+I86+I97+I105+I165+I116+I119+I126+I133+I149+I157+I172+I188+I194+I200+I206+I213+I226+I233+I141+I219+I241+I248+I256+I264+I280+I287+I294+I305+I316+I327+I334+I346+I354+I365+I373+I385+I391+I397+I409+I415+I425+I441+I448+I455+I461+I466+I472+I475+I482+I492</f>
        <v>9148659.6699999999</v>
      </c>
      <c r="J523" s="24">
        <f>J11+J25+J37+J55+J64+J72+J79+J86+J97+J105+J165+J116+J119+J126+J133+J149+J157+J172+J188+J194+J200+J206+J213+J226+J233+J141+J219+J241+J248+J256+J264+J280+J287+J294+J305+J316+J327+J334+J346+J354+J365+J373+J385+J391+J397+J409+J415+J425+J441+J448+J455+J461+J466+J472+J475+J482+J492</f>
        <v>9148659.6699999999</v>
      </c>
    </row>
    <row r="524" spans="1:10" x14ac:dyDescent="0.2">
      <c r="B524" s="78"/>
      <c r="C524" s="78"/>
      <c r="D524" s="95"/>
      <c r="E524" s="95"/>
      <c r="F524" s="95"/>
      <c r="G524" s="95"/>
      <c r="H524" s="95"/>
    </row>
    <row r="525" spans="1:10" ht="15" x14ac:dyDescent="0.25">
      <c r="C525" s="63"/>
      <c r="D525" s="7"/>
      <c r="E525" s="7"/>
      <c r="F525" s="7"/>
      <c r="G525" s="125"/>
      <c r="H525" s="7"/>
      <c r="I525" s="7"/>
      <c r="J525" s="7"/>
    </row>
    <row r="527" spans="1:10" x14ac:dyDescent="0.2">
      <c r="I527" s="65" t="s">
        <v>138</v>
      </c>
    </row>
    <row r="528" spans="1:10" x14ac:dyDescent="0.2">
      <c r="I528" s="65" t="s">
        <v>225</v>
      </c>
    </row>
    <row r="530" spans="4:8" ht="15" x14ac:dyDescent="0.25">
      <c r="D530" s="9"/>
      <c r="E530" s="9"/>
      <c r="F530" s="9"/>
      <c r="G530" s="9"/>
      <c r="H530" s="9"/>
    </row>
  </sheetData>
  <mergeCells count="3">
    <mergeCell ref="A1:J1"/>
    <mergeCell ref="A2:J2"/>
    <mergeCell ref="A3:J3"/>
  </mergeCells>
  <phoneticPr fontId="6" type="noConversion"/>
  <pageMargins left="0.23622047244094491" right="0.27559055118110237" top="0.47244094488188981" bottom="0.51181102362204722" header="0.35433070866141736" footer="0.23622047244094491"/>
  <pageSetup paperSize="9" scale="78" fitToHeight="0" orientation="portrait" r:id="rId1"/>
  <headerFooter alignWithMargins="0">
    <oddFooter>&amp;CStranica &amp;P+2 od 15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3</vt:i4>
      </vt:variant>
    </vt:vector>
  </HeadingPairs>
  <TitlesOfParts>
    <vt:vector size="6" baseType="lpstr">
      <vt:lpstr>OPĆI</vt:lpstr>
      <vt:lpstr>PRIHODI</vt:lpstr>
      <vt:lpstr>RASHODI</vt:lpstr>
      <vt:lpstr>OPĆI!Podrucje_ispisa</vt:lpstr>
      <vt:lpstr>PRIHODI!Podrucje_ispisa</vt:lpstr>
      <vt:lpstr>RASHODI!Podrucje_ispisa</vt:lpstr>
    </vt:vector>
  </TitlesOfParts>
  <Company>MZOŠ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</dc:creator>
  <cp:lastModifiedBy>Korisnik</cp:lastModifiedBy>
  <cp:lastPrinted>2022-12-21T12:42:48Z</cp:lastPrinted>
  <dcterms:created xsi:type="dcterms:W3CDTF">2011-12-21T08:27:12Z</dcterms:created>
  <dcterms:modified xsi:type="dcterms:W3CDTF">2022-12-21T13:02:30Z</dcterms:modified>
</cp:coreProperties>
</file>