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30" activeTab="0"/>
  </bookViews>
  <sheets>
    <sheet name="OPĆI" sheetId="11" r:id="rId1"/>
    <sheet name="PRIHODI" sheetId="1" r:id="rId2"/>
    <sheet name="RASHODI" sheetId="2" r:id="rId3"/>
  </sheets>
  <definedNames>
    <definedName name="_xlnm.Print_Area" localSheetId="0">'OPĆI'!$A$1:$J$54</definedName>
    <definedName name="_xlnm.Print_Area" localSheetId="1">'PRIHODI'!$A$1:$G$68</definedName>
    <definedName name="_xlnm.Print_Area" localSheetId="2">'RASHODI'!$A$1:$H$493</definedName>
  </definedNames>
  <calcPr calcId="162913"/>
</workbook>
</file>

<file path=xl/comments2.xml><?xml version="1.0" encoding="utf-8"?>
<comments xmlns="http://schemas.openxmlformats.org/spreadsheetml/2006/main">
  <authors>
    <author>*</author>
  </authors>
  <commentList>
    <comment ref="C59" authorId="0">
      <text>
        <r>
          <rPr>
            <b/>
            <sz val="8"/>
            <rFont val="Tahoma"/>
            <family val="2"/>
          </rPr>
          <t>Podloga  plan rashoda gdje nisu točno određeni iznosi, jer nismo imali procjenu troška</t>
        </r>
      </text>
    </comment>
    <comment ref="D59" authorId="0">
      <text>
        <r>
          <rPr>
            <b/>
            <sz val="8"/>
            <rFont val="Tahoma"/>
            <family val="2"/>
          </rPr>
          <t>Podloga  plan rashoda gdje nisu točno određeni iznosi, jer nismo imali procjenu troška</t>
        </r>
      </text>
    </comment>
    <comment ref="E59" authorId="0">
      <text>
        <r>
          <rPr>
            <b/>
            <sz val="8"/>
            <rFont val="Tahoma"/>
            <family val="2"/>
          </rPr>
          <t>Podloga  plan rashoda gdje nisu točno određeni iznosi, jer nismo imali procjenu troška</t>
        </r>
      </text>
    </comment>
  </commentList>
</comments>
</file>

<file path=xl/comments3.xml><?xml version="1.0" encoding="utf-8"?>
<comments xmlns="http://schemas.openxmlformats.org/spreadsheetml/2006/main">
  <authors>
    <author>*</author>
  </authors>
  <commentList>
    <comment ref="D13" authorId="0">
      <text>
        <r>
          <rPr>
            <b/>
            <sz val="8"/>
            <rFont val="Tahoma"/>
            <family val="2"/>
          </rPr>
          <t>Indeks uvećanja 105,6 Min. Fin.</t>
        </r>
      </text>
    </comment>
    <comment ref="E13" authorId="0">
      <text>
        <r>
          <rPr>
            <b/>
            <sz val="8"/>
            <rFont val="Tahoma"/>
            <family val="2"/>
          </rPr>
          <t>Indeks uvećanja 105,6 Min. Fin.</t>
        </r>
      </text>
    </comment>
    <comment ref="F13" authorId="0">
      <text>
        <r>
          <rPr>
            <b/>
            <sz val="8"/>
            <rFont val="Tahoma"/>
            <family val="2"/>
          </rPr>
          <t>Indeks uvećanja 105,6 Min. Fin.</t>
        </r>
      </text>
    </comment>
    <comment ref="D16" authorId="0">
      <text>
        <r>
          <rPr>
            <b/>
            <sz val="8"/>
            <rFont val="Tahoma"/>
            <family val="2"/>
          </rPr>
          <t>17,2% na 311</t>
        </r>
      </text>
    </comment>
    <comment ref="E16" authorId="0">
      <text>
        <r>
          <rPr>
            <b/>
            <sz val="8"/>
            <rFont val="Tahoma"/>
            <family val="2"/>
          </rPr>
          <t>17,2% na 311</t>
        </r>
      </text>
    </comment>
    <comment ref="F16" authorId="0">
      <text>
        <r>
          <rPr>
            <b/>
            <sz val="8"/>
            <rFont val="Tahoma"/>
            <family val="2"/>
          </rPr>
          <t>17,2% na 311</t>
        </r>
      </text>
    </comment>
  </commentList>
</comments>
</file>

<file path=xl/sharedStrings.xml><?xml version="1.0" encoding="utf-8"?>
<sst xmlns="http://schemas.openxmlformats.org/spreadsheetml/2006/main" count="616" uniqueCount="236">
  <si>
    <t>PRIHODI I PRIMICI ISKAZANI PO VRSTAMA</t>
  </si>
  <si>
    <t>RAČUN</t>
  </si>
  <si>
    <t>VRSTA PRIHODA</t>
  </si>
  <si>
    <t>PRIHODI POSLOVANJA</t>
  </si>
  <si>
    <t>PRIHODI OD IMOVINE</t>
  </si>
  <si>
    <t>Prihodi od financijske imovine</t>
  </si>
  <si>
    <t>Prihodi od nefinancijske imovine</t>
  </si>
  <si>
    <t>PRIHODI IZ PRORAČUNA</t>
  </si>
  <si>
    <t>PRIHODI OD PRODAJE NEFINANCISKE IMOVINE</t>
  </si>
  <si>
    <t>PRIHODI OD PRODAJE DUGOTRAJNE IMOVINE</t>
  </si>
  <si>
    <t>S V E U K U P N O</t>
  </si>
  <si>
    <t>O P I S</t>
  </si>
  <si>
    <t>PROGRAM: JAVNE POTREBE U ŠKOLSTVU</t>
  </si>
  <si>
    <t>AKTIVNOST: Troškovi zaposlenika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</si>
  <si>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</si>
  <si>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</si>
  <si>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</si>
  <si>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</si>
  <si>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</si>
  <si>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</si>
  <si>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RASHODI ZA MATERIJAL I ENERGIJU</t>
  </si>
  <si>
    <t>RASHODI ZA USLUGE</t>
  </si>
  <si>
    <t>RASHODI ZA NABAVU NEFINANCIJSKE IMOVINE</t>
  </si>
  <si>
    <t>SVEUKUPNO</t>
  </si>
  <si>
    <t>Prihodi od školske kuhinje</t>
  </si>
  <si>
    <t>Prihodi od produženog boravka</t>
  </si>
  <si>
    <t>Prihodi od kotizacija za Novigradsko proljeće</t>
  </si>
  <si>
    <t>Prihodi od djece za izlete</t>
  </si>
  <si>
    <t>Prihodi od djece za osiguranje</t>
  </si>
  <si>
    <t>Prihodi od glazbene škole</t>
  </si>
  <si>
    <t>DAROVI, NAGRADE, BOŽIĆNICE, REGRES….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</si>
  <si>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</si>
  <si>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</si>
  <si>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</si>
  <si>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</si>
  <si>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</si>
  <si>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</si>
  <si>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</si>
  <si>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</si>
  <si>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</si>
  <si>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</si>
  <si>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</si>
  <si>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</si>
  <si>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AKTIVNOST: Novigradsko proljeće</t>
  </si>
  <si>
    <t>Prihodi po posebnim propisima</t>
  </si>
  <si>
    <t>KVALITETNA NASTAVA</t>
  </si>
  <si>
    <t>PRODUŽENI BORAVAK</t>
  </si>
  <si>
    <t>NOVIGRADSKO PROLJEĆE</t>
  </si>
  <si>
    <t>KNJIGE U KNJIŽNICAMA</t>
  </si>
  <si>
    <t>RASHODI I IZDACI ZA TROGODIŠNJE RAZDOBLJE</t>
  </si>
  <si>
    <t>P. iz proračuna za fin. redovne djelatnosti - IŽ</t>
  </si>
  <si>
    <t>P. iz proračuna za fin. Novigr. prolj. - IŽ</t>
  </si>
  <si>
    <t>PRIHODI PO POSEBNIM PROPISIMA</t>
  </si>
  <si>
    <t>P. OD PRODAJE NEFINANCIJSKE IMOVINE</t>
  </si>
  <si>
    <t>RASHODI ZA NABAVU PROIZV. DUGOTRAJNE IMOVINE</t>
  </si>
  <si>
    <t>671 dio</t>
  </si>
  <si>
    <t>P. iz proračuna za fin. redovne djelatnosti</t>
  </si>
  <si>
    <t>PRIHODI UKUPNO</t>
  </si>
  <si>
    <t>PRIHODI OD NEFINANCIJSKE IMOVINE</t>
  </si>
  <si>
    <t>RASHODI UKUPNO</t>
  </si>
  <si>
    <t>RASHODI ZA NEFINANCIJSKU IMOVINU</t>
  </si>
  <si>
    <t>RAZLIKA - VIŠAK / MANJAK</t>
  </si>
  <si>
    <t>VIŠAK / 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</si>
  <si>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</si>
  <si>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</si>
  <si>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</si>
  <si>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</si>
  <si>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Projekcija plana</t>
  </si>
  <si>
    <t>POZICIJA</t>
  </si>
  <si>
    <t>A210102</t>
  </si>
  <si>
    <t>Izvori financiranja: Prihodi od županijskog proračuna</t>
  </si>
  <si>
    <t>PROGRAM: REDOVNA DJELATNOST</t>
  </si>
  <si>
    <t>A210101</t>
  </si>
  <si>
    <t>AKTIVNOST: Materijalni rashodi OŠ po kriterijima</t>
  </si>
  <si>
    <t>OSTALI NESPOMENUTI RASHODI POSLOVANJA</t>
  </si>
  <si>
    <t>FINANCIJSKI RASHODI</t>
  </si>
  <si>
    <t>OSTALI FINANCIJSKI RASHODI</t>
  </si>
  <si>
    <t>AKTIVNOST: Materijalni rashodi OŠ po stvarnom trošku</t>
  </si>
  <si>
    <t>NAKN. GRAĐ., KUĆANSTVIMA NA TEM. OSIG. I DR. NAK.</t>
  </si>
  <si>
    <t>OSTALE NAKN. GRAĐANIMA I KUĆAN. IZ PRORAČUNA</t>
  </si>
  <si>
    <t>A210201</t>
  </si>
  <si>
    <t>PROGRAM: REDOVNA DJELATNOST - IZNAD STANDARDA</t>
  </si>
  <si>
    <t>AKTIVNOST: Materijalni rashodi OŠ po stvarnom trošku iznad standarda</t>
  </si>
  <si>
    <t>OST. NESPOM. RASHODI POSLOVANJA</t>
  </si>
  <si>
    <t>A230107</t>
  </si>
  <si>
    <t>PLAĆE (BRUTO)</t>
  </si>
  <si>
    <t>PROGRAMI OBRAZOVANJA IZNAD STANDARDA</t>
  </si>
  <si>
    <t>A230110</t>
  </si>
  <si>
    <t>A230119</t>
  </si>
  <si>
    <t>NAGRADE ZA UČENIKE</t>
  </si>
  <si>
    <t>A230120</t>
  </si>
  <si>
    <t>RANO UČENJE INFORMATIKE</t>
  </si>
  <si>
    <t>A230122</t>
  </si>
  <si>
    <t>PSIHOLOG</t>
  </si>
  <si>
    <t>A230124</t>
  </si>
  <si>
    <t>Izvori financiranja: Prihodi od sufinanciranja učenika</t>
  </si>
  <si>
    <t>A230106</t>
  </si>
  <si>
    <t>A230115</t>
  </si>
  <si>
    <t>O P Ć I   D I O</t>
  </si>
  <si>
    <t>OSTALI RASHODI ZA  ZAPOSLENE</t>
  </si>
  <si>
    <t>Prihodi od djece zakazalište</t>
  </si>
  <si>
    <t>A230102</t>
  </si>
  <si>
    <t>P. iz proračuna za fin. inv. održ. i kap. ulaganja - IŽ</t>
  </si>
  <si>
    <t>ŠKOLSKI PREVENTIVNI PROGRAMI</t>
  </si>
  <si>
    <t>A230134</t>
  </si>
  <si>
    <t>PROJEKCIJA</t>
  </si>
  <si>
    <t>652 dio</t>
  </si>
  <si>
    <t>POMOĆI IZ INOZ. I OD SUBJ. UNUTAR OPĆEG PRORAČUNA</t>
  </si>
  <si>
    <t>Izvori financiranja: Prihodi od gradskog proračuna (Grad Novigrad)</t>
  </si>
  <si>
    <t>Izvori financiranja: Projekt "Školovanje bez diskriminacije - ulog u tolerantno društvo" - EU fondovi</t>
  </si>
  <si>
    <t>AKTIVNOST: Pomoćnici u nastavi</t>
  </si>
  <si>
    <t>A230104</t>
  </si>
  <si>
    <t>VIŠAK IZ PRETHODNIH GODINA</t>
  </si>
  <si>
    <t>636 dio</t>
  </si>
  <si>
    <t>P. prorač. korisnicima iz prorač. koji im nije nadležan - Grad</t>
  </si>
  <si>
    <t>AKTIVNOST: Županijska natjecanja</t>
  </si>
  <si>
    <t>A230199</t>
  </si>
  <si>
    <t>AKTIVNOST: Zavičajna nastava</t>
  </si>
  <si>
    <t>POSTROJENJA I OPREMA</t>
  </si>
  <si>
    <t>P. prorač. korisnicima iz prorač. koji im nije nadležan - FZO</t>
  </si>
  <si>
    <t>PLAĆE ZA REDOVAN RAD</t>
  </si>
  <si>
    <t>A210103</t>
  </si>
  <si>
    <t>AKTIVNOST: Materijalni rashodi OŠ po stvarnom trošku - drugi izvori</t>
  </si>
  <si>
    <t>Ostali prihodi</t>
  </si>
  <si>
    <t>Prihodi od prodaje proizv. i roba te pruženih usluga</t>
  </si>
  <si>
    <t>Prih. od prodaje proizv. i roba te pruž.usluga i donacija</t>
  </si>
  <si>
    <t>Donacije od pravnih i fiz. osoba izvan općeg proračuna</t>
  </si>
  <si>
    <t>K240504</t>
  </si>
  <si>
    <t>AKTIVNOST: Opremanje dječjih igrališta</t>
  </si>
  <si>
    <t>Izvori financiranja: Donacije za osnovne škole</t>
  </si>
  <si>
    <t>PROGRAM: OPREMANJE U OSNOVNIM ŠKOLAMA</t>
  </si>
  <si>
    <t>A230184</t>
  </si>
  <si>
    <t>NAKNADE TROŠKOVA OSOBAMA IZVAN RADNOG ODNOSA</t>
  </si>
  <si>
    <t>AKTIVNOST: Projekt "Školska shema"</t>
  </si>
  <si>
    <t>K240501</t>
  </si>
  <si>
    <t>Izvori financiranja: Vlastiti prihodi osnovnih škola</t>
  </si>
  <si>
    <t>AKTIVNOST: Školska kuhinja</t>
  </si>
  <si>
    <t>AKTIVNOST: Produženi boravak</t>
  </si>
  <si>
    <t>AKTIVNOST: Ostali programi i projekti</t>
  </si>
  <si>
    <t>A230103</t>
  </si>
  <si>
    <t>Jasna Andreašić</t>
  </si>
  <si>
    <t>Predsjednica školskog odbora:</t>
  </si>
  <si>
    <t>K240502</t>
  </si>
  <si>
    <t>Izvori financiranja: Agencija za odgoj i obrazovanje</t>
  </si>
  <si>
    <t>AKTIVNOST: Županijsko stručno vijeće ravnatelja</t>
  </si>
  <si>
    <t>A230162</t>
  </si>
  <si>
    <t>A240102</t>
  </si>
  <si>
    <t>AKTIVNOST: Investicijsko održavanje OŠ - iznad standarda</t>
  </si>
  <si>
    <t>AKTIVNOST: Školski namještaj i oprema</t>
  </si>
  <si>
    <t>PROGRAM: INVESTICIJSKO ODRŽAVANJE OŠ</t>
  </si>
  <si>
    <t>A240101</t>
  </si>
  <si>
    <t>AKTIVNOST: Investicijsko održavanje OŠ - minimalni standard</t>
  </si>
  <si>
    <t>OSTALI PROGRAMI I PROJEKTI</t>
  </si>
  <si>
    <t>AKTIVNOST: Opremanje knjižnica</t>
  </si>
  <si>
    <t>Prihodi od djece za izlete i kazalište</t>
  </si>
  <si>
    <t>A230127</t>
  </si>
  <si>
    <t>MEĐUNARODNA RAZMJENA</t>
  </si>
  <si>
    <t>2021.g.</t>
  </si>
  <si>
    <t>PLANA 2021</t>
  </si>
  <si>
    <t>NAKNADE TROŠK. OSOBAMA IZVAN RADNOG ODNOSA</t>
  </si>
  <si>
    <t>UKUPNO RASHODI</t>
  </si>
  <si>
    <t>OPREMANJE U OSNOVNIM ŠKOLAMA</t>
  </si>
  <si>
    <t>Izvor financiranja: Grad Novigrad za prorač. korisnike</t>
  </si>
  <si>
    <t>Izvor financiranja: MZO za prorač. korisnike</t>
  </si>
  <si>
    <t>P. od ostalih subjekata unutar općeg proračuna</t>
  </si>
  <si>
    <t>AKTIVNOST: Naknada za županijsko stručno vijeće</t>
  </si>
  <si>
    <t>Izvori financiranja: Ostale institucije za osnovne škole</t>
  </si>
  <si>
    <t>ŽSV I ŽŠSS</t>
  </si>
  <si>
    <t>Osnovna škola – Scuola elementare RIVARELA</t>
  </si>
  <si>
    <t>Emonijska  4, 52466 Novigrad – Cittanova</t>
  </si>
  <si>
    <t>Email: ured@os-rivarela-novigrad.skole.hr</t>
  </si>
  <si>
    <t>Tel: +385(0) 52 757 005 / Fax: +385(0) 52 757 218</t>
  </si>
  <si>
    <t>OIB: 27267656235    MB: 03036413</t>
  </si>
  <si>
    <t>IBAN: HR95 2380 0061 1200 0284 3</t>
  </si>
  <si>
    <t>P O S E B N I   D I O</t>
  </si>
  <si>
    <t xml:space="preserve">                                                                                  IBAN: HR95 2380 0061 1200 0284 3</t>
  </si>
  <si>
    <t xml:space="preserve">                                                                                  Tel: +385(0) 52 757 005 / Fax: +385(0) 52 757 218</t>
  </si>
  <si>
    <t xml:space="preserve">                                                                                  OIB: 27267656235    MB: 03036413</t>
  </si>
  <si>
    <t xml:space="preserve">                                                                                  Email: ured@os-rivarela-novigrad.skole.hr</t>
  </si>
  <si>
    <t xml:space="preserve">                                                                                  Emonijska  4, 52466 Novigrad – Cittanova</t>
  </si>
  <si>
    <t xml:space="preserve">                                                                                  Osnovna škola – Scuola elementare RIVARELA</t>
  </si>
  <si>
    <t>P. prorač. korisnicima iz prorač. koji im nije nadležan - MZO</t>
  </si>
  <si>
    <t>Izvori financiranja: Prihodi od Ministarstva znanosti i obrazovanja</t>
  </si>
  <si>
    <t>Tekuće pomoći temeljem prijenosa EU sredstava</t>
  </si>
  <si>
    <t>Izvori financiranja: Agencija za mobilnost i programe EU za proračunske korisnike</t>
  </si>
  <si>
    <t>Izvori financiranja: Istarska županija</t>
  </si>
  <si>
    <t>Izvor financiranja: Ministarsvo poljoprivrede za proračunske korisnike</t>
  </si>
  <si>
    <t>P. prorač. korisnicima iz prorač. koji im nije nadležan</t>
  </si>
  <si>
    <t>Izvori financiranja: MZO za proračunske korisnike</t>
  </si>
  <si>
    <t>A230116</t>
  </si>
  <si>
    <t>ŠKOLSKI LIST, ČASOPISI I KNJIGE</t>
  </si>
  <si>
    <t>Izvor financiranja: Istarska županija</t>
  </si>
  <si>
    <t>INVESTICIJSKO ODRŽAVANJE OSNOVNIH ŠKOLA</t>
  </si>
  <si>
    <t>Izvori financiranja: Decentralizirana sredstva za kapitalno za OŠ</t>
  </si>
  <si>
    <t>NEPROIZVEDENA DUGOTRAJNA IMOVINA</t>
  </si>
  <si>
    <t>NEMATERIJALNA IMOVINA</t>
  </si>
  <si>
    <t>PLAN 2020</t>
  </si>
  <si>
    <t>PLANA 2022</t>
  </si>
  <si>
    <t>FINANCIJSKI PLAN ZA 2020. GODINU</t>
  </si>
  <si>
    <t>I PROJEKCIJA PLANA ZA 2021. I 2022. GODINU</t>
  </si>
  <si>
    <t>Plan 2020.g.</t>
  </si>
  <si>
    <t>2022.g.</t>
  </si>
  <si>
    <t>AKTIVNOST: Medni dani</t>
  </si>
  <si>
    <t>1. izmjene</t>
  </si>
  <si>
    <t>AKTIVNOST: Investicijsko održavanje škola - minimalni standard</t>
  </si>
  <si>
    <t>A230148</t>
  </si>
  <si>
    <t>AKTIVNOST: Financiranje učenika s posebnim potrebama</t>
  </si>
  <si>
    <t>NAKNADE GRAĐANIMA I KUĆANSTVIMA</t>
  </si>
  <si>
    <t>Izvori financiranja: Grad Novigrad za proračunske korisnike</t>
  </si>
  <si>
    <t>A230204</t>
  </si>
  <si>
    <t>AKTIVNOST: Provedba kurikuluma</t>
  </si>
  <si>
    <t>PRIJEVOZNA SREDSTVA U CESTOVNOM PROMETU</t>
  </si>
  <si>
    <t>K240509</t>
  </si>
  <si>
    <t>AKTIVNOST: Nabavka prijevoznih sredstava</t>
  </si>
  <si>
    <t>licence 1800 oprema učionica 27000 auto 169.210,50</t>
  </si>
  <si>
    <t>RASPOLOŽIV VIŠAK</t>
  </si>
  <si>
    <t>A230163</t>
  </si>
  <si>
    <t>AKTIVNOST: Izleti i terenska nastava</t>
  </si>
  <si>
    <t>KLASA: 400-02/20-01/02</t>
  </si>
  <si>
    <t>2. izmjene i dopune</t>
  </si>
  <si>
    <t>Novigrad, 15. prosinca 2020.</t>
  </si>
  <si>
    <t>2. izmjene</t>
  </si>
  <si>
    <t>A230168</t>
  </si>
  <si>
    <t>EU PROJEKTI - MEĐUNARODNA RAZMJENA</t>
  </si>
  <si>
    <t>A230135</t>
  </si>
  <si>
    <t>AKTIVNOST: Školsko sportsko natjecanje</t>
  </si>
  <si>
    <t>A230203</t>
  </si>
  <si>
    <t>A230205</t>
  </si>
  <si>
    <t>AKTIVNOST: Opremanje dječjeg igrališta</t>
  </si>
  <si>
    <t>Izvor financiranja: Grad Novigrad za prorač. Korisnike</t>
  </si>
  <si>
    <t>Izvor financiranja: Donacije za osnovne škole</t>
  </si>
  <si>
    <t>dj. Igralište 30000 klima 5500</t>
  </si>
  <si>
    <t>logoped +9000</t>
  </si>
  <si>
    <t>DUGOTRAJNA ULAGANJA NA GRAĐ. OBJEKTIMA</t>
  </si>
  <si>
    <t>URBROJ: 2105-03-14-20-4</t>
  </si>
  <si>
    <t>URBROJ: 2105-03-14-20-5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</si>
</sst>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40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theme="9" tint="-0.24997000396251678"/>
      <name val="Arial"/>
      <family val="2"/>
    </font>
    <font>
      <sz val="11"/>
      <color theme="9" tint="-0.4999699890613556"/>
      <name val="Arial"/>
      <family val="2"/>
    </font>
    <font>
      <sz val="11"/>
      <color theme="6" tint="-0.24997000396251678"/>
      <name val="Arial"/>
      <family val="2"/>
    </font>
    <font>
      <sz val="11"/>
      <color rgb="FF00B050"/>
      <name val="Arial"/>
      <family val="2"/>
    </font>
    <font>
      <sz val="11"/>
      <color rgb="FF7030A0"/>
      <name val="Arial"/>
      <family val="2"/>
    </font>
    <font>
      <sz val="10"/>
      <color rgb="FF595959"/>
      <name val="Calibri"/>
      <family val="2"/>
    </font>
    <font>
      <sz val="10"/>
      <color rgb="FF595959"/>
      <name val="Arial"/>
      <family val="2"/>
    </font>
    <font>
      <sz val="11"/>
      <color rgb="FF59595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5" tint="-0.4999699890613556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4" fontId="4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0" fontId="4" fillId="0" borderId="10" xfId="0" applyFont="1" applyBorder="1" applyAlignment="1">
      <alignment horizontal="left"/>
    </xf>
    <xf numFmtId="0" fontId="4" fillId="0" borderId="10" xfId="0" applyFont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Fill="1" applyBorder="1"/>
    <xf numFmtId="0" fontId="0" fillId="0" borderId="0" xfId="0" applyFont="1"/>
    <xf numFmtId="43" fontId="0" fillId="0" borderId="0" xfId="62" applyFont="1"/>
    <xf numFmtId="43" fontId="0" fillId="0" borderId="0" xfId="62" applyFont="1"/>
    <xf numFmtId="43" fontId="0" fillId="0" borderId="0" xfId="0" applyNumberFormat="1"/>
    <xf numFmtId="0" fontId="4" fillId="0" borderId="0" xfId="0" applyFont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3" fillId="24" borderId="10" xfId="0" applyFont="1" applyFill="1" applyBorder="1"/>
    <xf numFmtId="4" fontId="3" fillId="24" borderId="10" xfId="0" applyNumberFormat="1" applyFont="1" applyFill="1" applyBorder="1"/>
    <xf numFmtId="0" fontId="3" fillId="0" borderId="12" xfId="0" applyFont="1" applyBorder="1"/>
    <xf numFmtId="4" fontId="3" fillId="0" borderId="13" xfId="0" applyNumberFormat="1" applyFont="1" applyBorder="1"/>
    <xf numFmtId="0" fontId="1" fillId="0" borderId="0" xfId="0" applyFont="1" applyAlignment="1">
      <alignment horizontal="center"/>
    </xf>
    <xf numFmtId="43" fontId="0" fillId="0" borderId="0" xfId="0" applyNumberFormat="1" applyFont="1"/>
    <xf numFmtId="4" fontId="4" fillId="0" borderId="0" xfId="0" applyNumberFormat="1" applyFont="1" applyFill="1" applyBorder="1"/>
    <xf numFmtId="0" fontId="25" fillId="0" borderId="0" xfId="0" applyFont="1"/>
    <xf numFmtId="0" fontId="25" fillId="0" borderId="11" xfId="0" applyFont="1" applyBorder="1"/>
    <xf numFmtId="10" fontId="4" fillId="0" borderId="0" xfId="58" applyNumberFormat="1" applyFont="1"/>
    <xf numFmtId="10" fontId="4" fillId="0" borderId="0" xfId="58" applyNumberFormat="1" applyFont="1" applyFill="1" applyBorder="1"/>
    <xf numFmtId="10" fontId="4" fillId="0" borderId="0" xfId="58" applyNumberFormat="1" applyFont="1" applyFill="1"/>
    <xf numFmtId="0" fontId="24" fillId="0" borderId="0" xfId="0" applyFont="1"/>
    <xf numFmtId="4" fontId="3" fillId="0" borderId="0" xfId="0" applyNumberFormat="1" applyFont="1" applyBorder="1" applyAlignment="1">
      <alignment horizontal="center" vertical="center" wrapText="1"/>
    </xf>
    <xf numFmtId="4" fontId="28" fillId="0" borderId="0" xfId="0" applyNumberFormat="1" applyFont="1" applyFill="1" applyBorder="1"/>
    <xf numFmtId="4" fontId="29" fillId="0" borderId="0" xfId="0" applyNumberFormat="1" applyFont="1" applyFill="1" applyBorder="1"/>
    <xf numFmtId="4" fontId="3" fillId="24" borderId="14" xfId="0" applyNumberFormat="1" applyFont="1" applyFill="1" applyBorder="1"/>
    <xf numFmtId="4" fontId="3" fillId="24" borderId="15" xfId="0" applyNumberFormat="1" applyFont="1" applyFill="1" applyBorder="1"/>
    <xf numFmtId="0" fontId="3" fillId="0" borderId="0" xfId="0" applyFont="1" applyAlignment="1">
      <alignment horizontal="center"/>
    </xf>
    <xf numFmtId="4" fontId="30" fillId="0" borderId="0" xfId="0" applyNumberFormat="1" applyFont="1" applyFill="1" applyBorder="1"/>
    <xf numFmtId="4" fontId="27" fillId="0" borderId="0" xfId="0" applyNumberFormat="1" applyFont="1" applyFill="1" applyBorder="1"/>
    <xf numFmtId="4" fontId="26" fillId="0" borderId="0" xfId="0" applyNumberFormat="1" applyFont="1" applyFill="1" applyBorder="1"/>
    <xf numFmtId="4" fontId="3" fillId="0" borderId="0" xfId="0" applyNumberFormat="1" applyFont="1" applyFill="1" applyBorder="1"/>
    <xf numFmtId="4" fontId="4" fillId="0" borderId="10" xfId="0" applyNumberFormat="1" applyFont="1" applyBorder="1"/>
    <xf numFmtId="10" fontId="3" fillId="0" borderId="0" xfId="58" applyNumberFormat="1" applyFont="1" applyAlignment="1">
      <alignment horizontal="center"/>
    </xf>
    <xf numFmtId="4" fontId="4" fillId="0" borderId="16" xfId="0" applyNumberFormat="1" applyFont="1" applyFill="1" applyBorder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/>
    <xf numFmtId="0" fontId="2" fillId="0" borderId="0" xfId="0" applyFont="1" applyAlignment="1">
      <alignment horizontal="center"/>
    </xf>
    <xf numFmtId="0" fontId="4" fillId="0" borderId="0" xfId="0" applyFont="1" applyFill="1"/>
    <xf numFmtId="0" fontId="2" fillId="0" borderId="0" xfId="0" applyFont="1" applyAlignment="1">
      <alignment horizontal="center"/>
    </xf>
    <xf numFmtId="0" fontId="31" fillId="0" borderId="0" xfId="0" applyFont="1"/>
    <xf numFmtId="0" fontId="0" fillId="0" borderId="0" xfId="0" applyAlignment="1">
      <alignment/>
    </xf>
    <xf numFmtId="0" fontId="0" fillId="0" borderId="0" xfId="0" applyFont="1"/>
    <xf numFmtId="0" fontId="2" fillId="0" borderId="0" xfId="0" applyFont="1" applyAlignment="1">
      <alignment/>
    </xf>
    <xf numFmtId="0" fontId="32" fillId="0" borderId="0" xfId="0" applyFont="1"/>
    <xf numFmtId="0" fontId="33" fillId="0" borderId="0" xfId="0" applyFont="1"/>
    <xf numFmtId="0" fontId="2" fillId="0" borderId="0" xfId="0" applyFont="1" applyAlignment="1">
      <alignment horizontal="center"/>
    </xf>
    <xf numFmtId="4" fontId="34" fillId="0" borderId="10" xfId="0" applyNumberFormat="1" applyFont="1" applyFill="1" applyBorder="1"/>
    <xf numFmtId="4" fontId="34" fillId="0" borderId="10" xfId="0" applyNumberFormat="1" applyFont="1" applyBorder="1"/>
    <xf numFmtId="4" fontId="35" fillId="0" borderId="10" xfId="0" applyNumberFormat="1" applyFont="1" applyBorder="1"/>
    <xf numFmtId="4" fontId="35" fillId="0" borderId="0" xfId="0" applyNumberFormat="1" applyFont="1"/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4" fontId="35" fillId="0" borderId="0" xfId="0" applyNumberFormat="1" applyFont="1" applyBorder="1" applyAlignment="1">
      <alignment horizontal="center" vertical="center" wrapText="1"/>
    </xf>
    <xf numFmtId="0" fontId="34" fillId="0" borderId="0" xfId="0" applyFont="1"/>
    <xf numFmtId="4" fontId="34" fillId="0" borderId="0" xfId="0" applyNumberFormat="1" applyFont="1"/>
    <xf numFmtId="0" fontId="35" fillId="0" borderId="0" xfId="0" applyFont="1"/>
    <xf numFmtId="0" fontId="34" fillId="25" borderId="0" xfId="0" applyFont="1" applyFill="1"/>
    <xf numFmtId="4" fontId="35" fillId="0" borderId="13" xfId="0" applyNumberFormat="1" applyFont="1" applyBorder="1"/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4" fillId="0" borderId="0" xfId="0" applyFont="1" applyAlignment="1" quotePrefix="1">
      <alignment horizontal="left"/>
    </xf>
    <xf numFmtId="0" fontId="35" fillId="24" borderId="10" xfId="0" applyFont="1" applyFill="1" applyBorder="1" applyAlignment="1">
      <alignment horizontal="left"/>
    </xf>
    <xf numFmtId="0" fontId="35" fillId="24" borderId="10" xfId="0" applyFont="1" applyFill="1" applyBorder="1"/>
    <xf numFmtId="4" fontId="35" fillId="24" borderId="10" xfId="0" applyNumberFormat="1" applyFont="1" applyFill="1" applyBorder="1"/>
    <xf numFmtId="0" fontId="35" fillId="0" borderId="10" xfId="0" applyFont="1" applyBorder="1" applyAlignment="1">
      <alignment horizontal="left"/>
    </xf>
    <xf numFmtId="0" fontId="35" fillId="0" borderId="10" xfId="0" applyFont="1" applyBorder="1"/>
    <xf numFmtId="0" fontId="34" fillId="0" borderId="10" xfId="0" applyFont="1" applyBorder="1" applyAlignment="1">
      <alignment horizontal="left"/>
    </xf>
    <xf numFmtId="0" fontId="34" fillId="0" borderId="10" xfId="0" applyFont="1" applyBorder="1"/>
    <xf numFmtId="0" fontId="34" fillId="0" borderId="0" xfId="0" applyFont="1" applyAlignment="1">
      <alignment horizontal="left"/>
    </xf>
    <xf numFmtId="0" fontId="35" fillId="0" borderId="17" xfId="0" applyFont="1" applyFill="1" applyBorder="1" applyAlignment="1">
      <alignment horizontal="left"/>
    </xf>
    <xf numFmtId="0" fontId="34" fillId="0" borderId="17" xfId="0" applyFont="1" applyFill="1" applyBorder="1"/>
    <xf numFmtId="4" fontId="35" fillId="0" borderId="0" xfId="0" applyNumberFormat="1" applyFont="1" applyFill="1" applyBorder="1"/>
    <xf numFmtId="0" fontId="34" fillId="0" borderId="0" xfId="0" applyFont="1" applyBorder="1" applyAlignment="1">
      <alignment horizontal="left"/>
    </xf>
    <xf numFmtId="0" fontId="34" fillId="0" borderId="0" xfId="0" applyFont="1" applyBorder="1"/>
    <xf numFmtId="4" fontId="34" fillId="0" borderId="0" xfId="0" applyNumberFormat="1" applyFont="1" applyBorder="1"/>
    <xf numFmtId="0" fontId="34" fillId="0" borderId="18" xfId="0" applyFont="1" applyBorder="1" applyAlignment="1">
      <alignment horizontal="left"/>
    </xf>
    <xf numFmtId="0" fontId="34" fillId="0" borderId="18" xfId="0" applyFont="1" applyBorder="1"/>
    <xf numFmtId="4" fontId="34" fillId="0" borderId="18" xfId="0" applyNumberFormat="1" applyFont="1" applyBorder="1"/>
    <xf numFmtId="0" fontId="35" fillId="0" borderId="0" xfId="0" applyFont="1" applyBorder="1" applyAlignment="1">
      <alignment horizontal="left"/>
    </xf>
    <xf numFmtId="4" fontId="35" fillId="0" borderId="0" xfId="0" applyNumberFormat="1" applyFont="1" applyBorder="1"/>
    <xf numFmtId="0" fontId="35" fillId="26" borderId="10" xfId="0" applyFont="1" applyFill="1" applyBorder="1" applyAlignment="1">
      <alignment horizontal="left"/>
    </xf>
    <xf numFmtId="0" fontId="35" fillId="26" borderId="10" xfId="0" applyFont="1" applyFill="1" applyBorder="1"/>
    <xf numFmtId="4" fontId="35" fillId="26" borderId="10" xfId="0" applyNumberFormat="1" applyFont="1" applyFill="1" applyBorder="1"/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/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/>
    <xf numFmtId="0" fontId="35" fillId="0" borderId="10" xfId="0" applyFont="1" applyFill="1" applyBorder="1" applyAlignment="1">
      <alignment horizontal="left"/>
    </xf>
    <xf numFmtId="0" fontId="35" fillId="0" borderId="10" xfId="0" applyFont="1" applyFill="1" applyBorder="1"/>
    <xf numFmtId="4" fontId="35" fillId="0" borderId="10" xfId="0" applyNumberFormat="1" applyFont="1" applyFill="1" applyBorder="1"/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/>
    <xf numFmtId="4" fontId="34" fillId="0" borderId="0" xfId="0" applyNumberFormat="1" applyFont="1" applyFill="1" applyBorder="1"/>
    <xf numFmtId="4" fontId="35" fillId="24" borderId="0" xfId="0" applyNumberFormat="1" applyFont="1" applyFill="1" applyBorder="1"/>
    <xf numFmtId="4" fontId="34" fillId="25" borderId="0" xfId="0" applyNumberFormat="1" applyFont="1" applyFill="1"/>
    <xf numFmtId="0" fontId="35" fillId="0" borderId="12" xfId="0" applyFont="1" applyBorder="1"/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5" fillId="0" borderId="10" xfId="0" applyNumberFormat="1" applyFont="1" applyBorder="1"/>
    <xf numFmtId="4" fontId="25" fillId="0" borderId="10" xfId="0" applyNumberFormat="1" applyFont="1" applyFill="1" applyBorder="1"/>
    <xf numFmtId="4" fontId="3" fillId="0" borderId="10" xfId="0" applyNumberFormat="1" applyFont="1" applyFill="1" applyBorder="1"/>
    <xf numFmtId="4" fontId="38" fillId="0" borderId="10" xfId="0" applyNumberFormat="1" applyFont="1" applyFill="1" applyBorder="1"/>
    <xf numFmtId="4" fontId="37" fillId="0" borderId="0" xfId="0" applyNumberFormat="1" applyFont="1" applyFill="1" applyBorder="1"/>
    <xf numFmtId="4" fontId="38" fillId="24" borderId="10" xfId="0" applyNumberFormat="1" applyFont="1" applyFill="1" applyBorder="1"/>
    <xf numFmtId="4" fontId="3" fillId="24" borderId="0" xfId="0" applyNumberFormat="1" applyFont="1" applyFill="1" applyBorder="1"/>
    <xf numFmtId="4" fontId="4" fillId="0" borderId="0" xfId="0" applyNumberFormat="1" applyFont="1" applyBorder="1"/>
    <xf numFmtId="4" fontId="25" fillId="0" borderId="0" xfId="0" applyNumberFormat="1" applyFont="1" applyFill="1" applyBorder="1"/>
    <xf numFmtId="4" fontId="3" fillId="0" borderId="10" xfId="0" applyNumberFormat="1" applyFont="1" applyBorder="1"/>
    <xf numFmtId="4" fontId="4" fillId="0" borderId="18" xfId="0" applyNumberFormat="1" applyFont="1" applyBorder="1"/>
    <xf numFmtId="4" fontId="3" fillId="0" borderId="0" xfId="0" applyNumberFormat="1" applyFont="1" applyBorder="1"/>
    <xf numFmtId="4" fontId="3" fillId="26" borderId="10" xfId="0" applyNumberFormat="1" applyFont="1" applyFill="1" applyBorder="1"/>
    <xf numFmtId="0" fontId="4" fillId="25" borderId="0" xfId="0" applyFont="1" applyFill="1"/>
    <xf numFmtId="4" fontId="30" fillId="0" borderId="10" xfId="0" applyNumberFormat="1" applyFont="1" applyBorder="1"/>
    <xf numFmtId="4" fontId="30" fillId="0" borderId="10" xfId="0" applyNumberFormat="1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ostotak" xfId="58"/>
    <cellStyle name="Title" xfId="59"/>
    <cellStyle name="Total" xfId="60"/>
    <cellStyle name="Warning Text" xfId="61"/>
    <cellStyle name="Zarez" xfId="62"/>
    <cellStyle name="Obično 2" xfId="63"/>
    <cellStyle name="Obično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2</xdr:col>
      <xdr:colOff>314325</xdr:colOff>
      <xdr:row>5</xdr:row>
      <xdr:rowOff>104775</xdr:rowOff>
    </xdr:to>
    <xdr:pic>
      <xdr:nvPicPr>
        <xdr:cNvPr id="2" name="Slika 1" descr="C:\Users\Korisnik\Desktop\os_Rivarela_logo_a.png"/>
        <xdr:cNvPicPr preferRelativeResize="1">
          <a:picLocks noChangeAspect="1"/>
        </xdr:cNvPicPr>
      </xdr:nvPicPr>
      <xdr:blipFill>
        <a:blip r:embed="rId1"/>
        <a:srcRect b="19526"/>
        <a:stretch>
          <a:fillRect/>
        </a:stretch>
      </xdr:blipFill>
      <xdr:spPr bwMode="auto">
        <a:xfrm>
          <a:off x="238125" y="85725"/>
          <a:ext cx="923925" cy="10191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19050</xdr:rowOff>
    </xdr:from>
    <xdr:to>
      <xdr:col>1</xdr:col>
      <xdr:colOff>1200150</xdr:colOff>
      <xdr:row>6</xdr:row>
      <xdr:rowOff>85725</xdr:rowOff>
    </xdr:to>
    <xdr:pic>
      <xdr:nvPicPr>
        <xdr:cNvPr id="2" name="Slika 1" descr="C:\Users\Korisnik\Desktop\os_Rivarela_logo_a.png"/>
        <xdr:cNvPicPr preferRelativeResize="1">
          <a:picLocks noChangeAspect="1"/>
        </xdr:cNvPicPr>
      </xdr:nvPicPr>
      <xdr:blipFill>
        <a:blip r:embed="rId1"/>
        <a:srcRect b="19526"/>
        <a:stretch>
          <a:fillRect/>
        </a:stretch>
      </xdr:blipFill>
      <xdr:spPr bwMode="auto">
        <a:xfrm>
          <a:off x="371475" y="19050"/>
          <a:ext cx="1400175" cy="1381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3.57421875" style="0" customWidth="1"/>
    <col min="6" max="7" width="17.7109375" style="0" hidden="1" customWidth="1"/>
    <col min="8" max="10" width="17.7109375" style="0" customWidth="1"/>
  </cols>
  <sheetData>
    <row r="1" ht="15.75" customHeight="1">
      <c r="E1" s="58" t="s">
        <v>168</v>
      </c>
    </row>
    <row r="2" ht="15.75" customHeight="1">
      <c r="E2" s="58" t="s">
        <v>169</v>
      </c>
    </row>
    <row r="3" ht="15.75" customHeight="1">
      <c r="E3" s="58" t="s">
        <v>170</v>
      </c>
    </row>
    <row r="4" ht="15.75" customHeight="1">
      <c r="E4" s="58" t="s">
        <v>171</v>
      </c>
    </row>
    <row r="5" ht="15.75" customHeight="1">
      <c r="E5" s="58" t="s">
        <v>172</v>
      </c>
    </row>
    <row r="6" ht="15.75" customHeight="1">
      <c r="E6" s="58" t="s">
        <v>173</v>
      </c>
    </row>
    <row r="7" ht="12.75">
      <c r="E7" s="54"/>
    </row>
    <row r="9" ht="12.75">
      <c r="A9" s="56" t="s">
        <v>218</v>
      </c>
    </row>
    <row r="10" ht="12.75">
      <c r="A10" s="56" t="s">
        <v>234</v>
      </c>
    </row>
    <row r="11" ht="12.75">
      <c r="A11" s="56" t="s">
        <v>220</v>
      </c>
    </row>
    <row r="14" spans="1:10" ht="20.25">
      <c r="A14" s="130" t="s">
        <v>198</v>
      </c>
      <c r="B14" s="130"/>
      <c r="C14" s="130"/>
      <c r="D14" s="130"/>
      <c r="E14" s="130"/>
      <c r="F14" s="130"/>
      <c r="G14" s="130"/>
      <c r="H14" s="130"/>
      <c r="I14" s="130"/>
      <c r="J14" s="130"/>
    </row>
    <row r="15" spans="1:10" ht="20.25">
      <c r="A15" s="130" t="s">
        <v>199</v>
      </c>
      <c r="B15" s="130"/>
      <c r="C15" s="130"/>
      <c r="D15" s="130"/>
      <c r="E15" s="130"/>
      <c r="F15" s="130"/>
      <c r="G15" s="130"/>
      <c r="H15" s="130"/>
      <c r="I15" s="130"/>
      <c r="J15" s="130"/>
    </row>
    <row r="16" spans="1:10" ht="20.25">
      <c r="A16" s="130" t="s">
        <v>219</v>
      </c>
      <c r="B16" s="130"/>
      <c r="C16" s="130"/>
      <c r="D16" s="130"/>
      <c r="E16" s="130"/>
      <c r="F16" s="130"/>
      <c r="G16" s="130"/>
      <c r="H16" s="130"/>
      <c r="I16" s="130"/>
      <c r="J16" s="130"/>
    </row>
    <row r="17" spans="1:10" s="15" customFormat="1" ht="12.75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20.25" customHeight="1">
      <c r="A18" s="130" t="s">
        <v>98</v>
      </c>
      <c r="B18" s="130"/>
      <c r="C18" s="130"/>
      <c r="D18" s="130"/>
      <c r="E18" s="130"/>
      <c r="F18" s="130"/>
      <c r="G18" s="130"/>
      <c r="H18" s="130"/>
      <c r="I18" s="130"/>
      <c r="J18" s="130"/>
    </row>
    <row r="21" spans="6:10" ht="12.75">
      <c r="F21" s="47" t="s">
        <v>200</v>
      </c>
      <c r="G21" s="47" t="s">
        <v>200</v>
      </c>
      <c r="H21" s="47" t="s">
        <v>200</v>
      </c>
      <c r="I21" s="131" t="s">
        <v>67</v>
      </c>
      <c r="J21" s="131"/>
    </row>
    <row r="22" spans="6:10" ht="12.75">
      <c r="F22" s="47"/>
      <c r="G22" s="47" t="s">
        <v>203</v>
      </c>
      <c r="H22" s="47" t="s">
        <v>221</v>
      </c>
      <c r="I22" s="47" t="s">
        <v>157</v>
      </c>
      <c r="J22" s="47" t="s">
        <v>201</v>
      </c>
    </row>
    <row r="23" spans="6:8" ht="8.25" customHeight="1">
      <c r="F23" s="33"/>
      <c r="G23" s="33"/>
      <c r="H23" s="33"/>
    </row>
    <row r="24" spans="1:10" ht="12.75">
      <c r="A24" t="s">
        <v>31</v>
      </c>
      <c r="B24" t="s">
        <v>57</v>
      </c>
      <c r="F24" s="26">
        <f>SUM(F25:F26)</f>
        <v>8643577.53</v>
      </c>
      <c r="G24" s="26">
        <f>SUM(G25:G26)</f>
        <v>8547795.37</v>
      </c>
      <c r="H24" s="26">
        <f>SUM(H25:H26)</f>
        <v>7977545.74</v>
      </c>
      <c r="I24" s="18">
        <f>SUM(I25:I26)</f>
        <v>8074177.53</v>
      </c>
      <c r="J24" s="18">
        <f>SUM(J25:J26)</f>
        <v>8074177.53</v>
      </c>
    </row>
    <row r="25" spans="1:10" ht="12.75">
      <c r="A25" t="s">
        <v>32</v>
      </c>
      <c r="B25" t="s">
        <v>3</v>
      </c>
      <c r="F25" s="17">
        <f>PRIHODI!C26</f>
        <v>8643577.53</v>
      </c>
      <c r="G25" s="17">
        <f>PRIHODI!D26</f>
        <v>8547795.37</v>
      </c>
      <c r="H25" s="17">
        <f>PRIHODI!E26</f>
        <v>7977545.74</v>
      </c>
      <c r="I25" s="17">
        <f>PRIHODI!F26</f>
        <v>8074177.53</v>
      </c>
      <c r="J25" s="17">
        <f>PRIHODI!G26</f>
        <v>8074177.53</v>
      </c>
    </row>
    <row r="26" spans="1:10" ht="12.75">
      <c r="A26" t="s">
        <v>33</v>
      </c>
      <c r="B26" t="s">
        <v>58</v>
      </c>
      <c r="F26" s="17">
        <v>0</v>
      </c>
      <c r="G26" s="17">
        <v>0</v>
      </c>
      <c r="H26" s="17">
        <v>0</v>
      </c>
      <c r="I26" s="16">
        <v>0</v>
      </c>
      <c r="J26" s="16">
        <v>0</v>
      </c>
    </row>
    <row r="27" spans="1:10" ht="12.75">
      <c r="A27" t="s">
        <v>34</v>
      </c>
      <c r="B27" t="s">
        <v>59</v>
      </c>
      <c r="F27" s="26">
        <f>SUM(F28:F29)</f>
        <v>8643577.530000001</v>
      </c>
      <c r="G27" s="26">
        <f>SUM(G28:G29)</f>
        <v>8745805.870000001</v>
      </c>
      <c r="H27" s="26">
        <f>SUM(H28:H29)</f>
        <v>8245880.29</v>
      </c>
      <c r="I27" s="18">
        <f>SUM(I28:I29)</f>
        <v>8074177.53</v>
      </c>
      <c r="J27" s="18">
        <f>SUM(J28:J29)</f>
        <v>8074177.53</v>
      </c>
    </row>
    <row r="28" spans="1:10" ht="12.75">
      <c r="A28" t="s">
        <v>35</v>
      </c>
      <c r="B28" t="s">
        <v>14</v>
      </c>
      <c r="F28" s="17">
        <f>RASHODI!D486-OPĆI!F29</f>
        <v>8607729.530000001</v>
      </c>
      <c r="G28" s="17">
        <f>RASHODI!E486-OPĆI!G29</f>
        <v>8540715.680000002</v>
      </c>
      <c r="H28" s="17">
        <f>RASHODI!F486-OPĆI!H29</f>
        <v>8021244.79</v>
      </c>
      <c r="I28" s="17">
        <f>RASHODI!G486-RASHODI!G284-RASHODI!G436</f>
        <v>8037227.53</v>
      </c>
      <c r="J28" s="17">
        <f>RASHODI!H486-RASHODI!H284-RASHODI!H436</f>
        <v>8037227.53</v>
      </c>
    </row>
    <row r="29" spans="1:10" ht="12.75">
      <c r="A29" t="s">
        <v>36</v>
      </c>
      <c r="B29" t="s">
        <v>60</v>
      </c>
      <c r="F29" s="17">
        <f>RASHODI!D284+RASHODI!D436+RASHODI!D211+RASHODI!D218+RASHODI!D205+RASHODI!D224+RASHODI!D231</f>
        <v>35848</v>
      </c>
      <c r="G29" s="17">
        <f>RASHODI!E284+RASHODI!E360+RASHODI!E436+RASHODI!E211+RASHODI!E218+RASHODI!E205+RASHODI!E224+RASHODI!E231+RASHODI!E463</f>
        <v>205090.19</v>
      </c>
      <c r="H29" s="17">
        <f>RASHODI!F284+RASHODI!F360+RASHODI!F436+RASHODI!F211+RASHODI!F218+RASHODI!F205+RASHODI!F224+RASHODI!F231+RASHODI!F463</f>
        <v>224635.5</v>
      </c>
      <c r="I29" s="17">
        <f>RASHODI!G284+RASHODI!G436</f>
        <v>36950</v>
      </c>
      <c r="J29" s="17">
        <f>+RASHODI!H284+RASHODI!H436</f>
        <v>36950</v>
      </c>
    </row>
    <row r="30" spans="1:17" ht="12.75">
      <c r="A30" t="s">
        <v>37</v>
      </c>
      <c r="B30" t="s">
        <v>61</v>
      </c>
      <c r="F30" s="17">
        <f>F24-F27</f>
        <v>0</v>
      </c>
      <c r="G30" s="17">
        <f>G24-G27</f>
        <v>-198010.50000000186</v>
      </c>
      <c r="H30" s="17">
        <f>H24-H27</f>
        <v>-268334.5499999998</v>
      </c>
      <c r="I30" s="16">
        <f>I24-I27</f>
        <v>0</v>
      </c>
      <c r="J30" s="16">
        <f>J24-J27</f>
        <v>0</v>
      </c>
      <c r="L30" s="56" t="s">
        <v>214</v>
      </c>
      <c r="Q30" s="56" t="s">
        <v>231</v>
      </c>
    </row>
    <row r="31" spans="1:9" ht="12.75">
      <c r="A31" t="s">
        <v>38</v>
      </c>
      <c r="B31" t="s">
        <v>112</v>
      </c>
      <c r="F31" s="17"/>
      <c r="G31" s="17">
        <v>497237.01</v>
      </c>
      <c r="H31" s="17">
        <v>497237.01</v>
      </c>
      <c r="I31" s="16"/>
    </row>
    <row r="32" spans="1:10" ht="12.75">
      <c r="A32" s="56" t="s">
        <v>39</v>
      </c>
      <c r="B32" s="56" t="s">
        <v>215</v>
      </c>
      <c r="F32" s="17"/>
      <c r="G32" s="17">
        <f>SUM(G30:G31)</f>
        <v>299226.50999999815</v>
      </c>
      <c r="H32" s="17">
        <f>SUM(H30:H31)</f>
        <v>228902.4600000002</v>
      </c>
      <c r="I32" s="16"/>
      <c r="J32" s="16"/>
    </row>
    <row r="33" spans="1:10" ht="12.75" hidden="1">
      <c r="A33" t="s">
        <v>38</v>
      </c>
      <c r="B33" t="s">
        <v>62</v>
      </c>
      <c r="F33" s="17"/>
      <c r="G33" s="17"/>
      <c r="H33" s="17"/>
      <c r="I33" s="16">
        <v>0</v>
      </c>
      <c r="J33" s="16">
        <v>0</v>
      </c>
    </row>
    <row r="34" spans="6:10" ht="12.75" hidden="1">
      <c r="F34" s="16"/>
      <c r="G34" s="16"/>
      <c r="H34" s="16"/>
      <c r="I34" s="16"/>
      <c r="J34" s="16"/>
    </row>
    <row r="35" spans="6:10" ht="12.75" hidden="1">
      <c r="F35" s="16"/>
      <c r="G35" s="16"/>
      <c r="H35" s="16"/>
      <c r="I35" s="16"/>
      <c r="J35" s="16"/>
    </row>
    <row r="36" spans="1:10" ht="12.75" hidden="1">
      <c r="A36" t="s">
        <v>39</v>
      </c>
      <c r="B36" t="s">
        <v>63</v>
      </c>
      <c r="F36" s="16"/>
      <c r="G36" s="16"/>
      <c r="H36" s="16"/>
      <c r="I36" s="16"/>
      <c r="J36" s="16"/>
    </row>
    <row r="37" spans="1:10" ht="12.75" hidden="1">
      <c r="A37" t="s">
        <v>40</v>
      </c>
      <c r="B37" t="s">
        <v>64</v>
      </c>
      <c r="F37" s="16"/>
      <c r="G37" s="16"/>
      <c r="H37" s="16"/>
      <c r="I37" s="16"/>
      <c r="J37" s="16"/>
    </row>
    <row r="38" spans="1:10" ht="12.75" hidden="1">
      <c r="A38" t="s">
        <v>41</v>
      </c>
      <c r="B38" t="s">
        <v>65</v>
      </c>
      <c r="F38" s="16"/>
      <c r="G38" s="16"/>
      <c r="H38" s="16"/>
      <c r="I38" s="16"/>
      <c r="J38" s="16"/>
    </row>
    <row r="39" spans="6:10" ht="12.75" hidden="1">
      <c r="F39" s="16"/>
      <c r="G39" s="16"/>
      <c r="H39" s="16"/>
      <c r="I39" s="16"/>
      <c r="J39" s="16"/>
    </row>
    <row r="40" spans="1:10" ht="12.75" hidden="1">
      <c r="A40" t="s">
        <v>42</v>
      </c>
      <c r="B40" t="s">
        <v>66</v>
      </c>
      <c r="F40" s="16"/>
      <c r="G40" s="16"/>
      <c r="H40" s="16"/>
      <c r="I40" s="16"/>
      <c r="J40" s="16"/>
    </row>
    <row r="53" ht="14.25">
      <c r="I53" s="48" t="s">
        <v>141</v>
      </c>
    </row>
    <row r="54" ht="14.25">
      <c r="I54" s="48" t="s">
        <v>140</v>
      </c>
    </row>
  </sheetData>
  <mergeCells count="5">
    <mergeCell ref="A14:J14"/>
    <mergeCell ref="A15:J15"/>
    <mergeCell ref="A18:J18"/>
    <mergeCell ref="A16:J16"/>
    <mergeCell ref="I21:J21"/>
  </mergeCells>
  <printOptions/>
  <pageMargins left="0.6299212598425197" right="0.3937007874015748" top="0.7480314960629921" bottom="0.7480314960629921" header="0.31496062992125984" footer="0.31496062992125984"/>
  <pageSetup fitToHeight="1" fitToWidth="1" horizontalDpi="600" verticalDpi="600" orientation="portrait" paperSize="9" r:id="rId2"/>
  <headerFooter>
    <oddFooter>&amp;CStranica &amp;P od 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workbookViewId="0" topLeftCell="A1">
      <selection activeCell="A21" sqref="A21:G21"/>
    </sheetView>
  </sheetViews>
  <sheetFormatPr defaultColWidth="9.140625" defaultRowHeight="12.75"/>
  <cols>
    <col min="1" max="1" width="8.57421875" style="0" customWidth="1"/>
    <col min="2" max="2" width="56.421875" style="0" customWidth="1"/>
    <col min="3" max="4" width="17.8515625" style="56" hidden="1" customWidth="1"/>
    <col min="5" max="5" width="17.8515625" style="56" customWidth="1"/>
    <col min="6" max="7" width="17.8515625" style="0" customWidth="1"/>
    <col min="9" max="9" width="12.28125" style="0" bestFit="1" customWidth="1"/>
    <col min="10" max="10" width="13.140625" style="0" bestFit="1" customWidth="1"/>
    <col min="11" max="11" width="10.140625" style="0" bestFit="1" customWidth="1"/>
  </cols>
  <sheetData>
    <row r="1" spans="2:7" ht="17.25" customHeight="1">
      <c r="B1" s="59" t="s">
        <v>180</v>
      </c>
      <c r="G1" s="55"/>
    </row>
    <row r="2" spans="2:7" ht="17.25" customHeight="1">
      <c r="B2" s="59" t="s">
        <v>179</v>
      </c>
      <c r="G2" s="55"/>
    </row>
    <row r="3" spans="2:7" ht="17.25" customHeight="1">
      <c r="B3" s="59" t="s">
        <v>178</v>
      </c>
      <c r="G3" s="55"/>
    </row>
    <row r="4" spans="2:7" ht="17.25" customHeight="1">
      <c r="B4" s="59" t="s">
        <v>176</v>
      </c>
      <c r="G4" s="55"/>
    </row>
    <row r="5" spans="2:7" ht="17.25" customHeight="1">
      <c r="B5" s="59" t="s">
        <v>177</v>
      </c>
      <c r="G5" s="55"/>
    </row>
    <row r="6" spans="2:7" ht="17.25" customHeight="1">
      <c r="B6" s="59" t="s">
        <v>175</v>
      </c>
      <c r="G6" s="55"/>
    </row>
    <row r="7" spans="6:7" ht="12.75">
      <c r="F7" s="54"/>
      <c r="G7" s="55"/>
    </row>
    <row r="8" spans="6:7" ht="12.75">
      <c r="F8" s="54"/>
      <c r="G8" s="55"/>
    </row>
    <row r="10" ht="12.75">
      <c r="A10" s="56" t="s">
        <v>218</v>
      </c>
    </row>
    <row r="11" ht="12.75">
      <c r="A11" s="56" t="s">
        <v>235</v>
      </c>
    </row>
    <row r="12" ht="12.75">
      <c r="A12" s="56" t="s">
        <v>220</v>
      </c>
    </row>
    <row r="13" ht="12.75">
      <c r="A13" s="56"/>
    </row>
    <row r="14" ht="12.75">
      <c r="A14" s="56"/>
    </row>
    <row r="15" ht="12.75">
      <c r="A15" s="56"/>
    </row>
    <row r="16" ht="12.75">
      <c r="A16" s="56"/>
    </row>
    <row r="17" spans="1:7" s="2" customFormat="1" ht="20.25">
      <c r="A17" s="130" t="s">
        <v>198</v>
      </c>
      <c r="B17" s="130"/>
      <c r="C17" s="130"/>
      <c r="D17" s="130"/>
      <c r="E17" s="130"/>
      <c r="F17" s="130"/>
      <c r="G17" s="130"/>
    </row>
    <row r="18" spans="1:7" s="2" customFormat="1" ht="20.25">
      <c r="A18" s="130" t="s">
        <v>0</v>
      </c>
      <c r="B18" s="130"/>
      <c r="C18" s="130"/>
      <c r="D18" s="130"/>
      <c r="E18" s="130"/>
      <c r="F18" s="130"/>
      <c r="G18" s="130"/>
    </row>
    <row r="19" spans="1:10" s="2" customFormat="1" ht="20.25">
      <c r="A19" s="130" t="s">
        <v>219</v>
      </c>
      <c r="B19" s="130"/>
      <c r="C19" s="130"/>
      <c r="D19" s="130"/>
      <c r="E19" s="130"/>
      <c r="F19" s="130"/>
      <c r="G19" s="130"/>
      <c r="H19" s="130"/>
      <c r="I19" s="51"/>
      <c r="J19" s="51"/>
    </row>
    <row r="20" spans="1:10" s="2" customFormat="1" ht="20.25">
      <c r="A20" s="53"/>
      <c r="B20" s="53"/>
      <c r="C20" s="60"/>
      <c r="D20" s="111"/>
      <c r="E20" s="113"/>
      <c r="F20" s="53"/>
      <c r="G20" s="53"/>
      <c r="H20" s="53"/>
      <c r="I20" s="53"/>
      <c r="J20" s="53"/>
    </row>
    <row r="21" spans="1:10" s="2" customFormat="1" ht="20.25">
      <c r="A21" s="130" t="s">
        <v>174</v>
      </c>
      <c r="B21" s="130"/>
      <c r="C21" s="130"/>
      <c r="D21" s="130"/>
      <c r="E21" s="130"/>
      <c r="F21" s="130"/>
      <c r="G21" s="130"/>
      <c r="H21" s="57"/>
      <c r="I21" s="57"/>
      <c r="J21" s="57"/>
    </row>
    <row r="22" spans="1:2" s="2" customFormat="1" ht="20.25">
      <c r="A22" s="130"/>
      <c r="B22" s="130"/>
    </row>
    <row r="23" spans="3:7" s="3" customFormat="1" ht="15">
      <c r="C23" s="34" t="s">
        <v>196</v>
      </c>
      <c r="D23" s="34" t="s">
        <v>196</v>
      </c>
      <c r="E23" s="34" t="s">
        <v>196</v>
      </c>
      <c r="F23" s="39" t="s">
        <v>105</v>
      </c>
      <c r="G23" s="39" t="s">
        <v>105</v>
      </c>
    </row>
    <row r="24" spans="1:7" s="3" customFormat="1" ht="15">
      <c r="A24" s="4" t="s">
        <v>1</v>
      </c>
      <c r="B24" s="4" t="s">
        <v>2</v>
      </c>
      <c r="C24" s="34"/>
      <c r="D24" s="34" t="s">
        <v>203</v>
      </c>
      <c r="E24" s="34" t="s">
        <v>221</v>
      </c>
      <c r="F24" s="34" t="s">
        <v>158</v>
      </c>
      <c r="G24" s="34" t="s">
        <v>197</v>
      </c>
    </row>
    <row r="25" spans="3:7" s="5" customFormat="1" ht="15">
      <c r="C25" s="45"/>
      <c r="D25" s="45"/>
      <c r="E25" s="45"/>
      <c r="F25" s="30"/>
      <c r="G25" s="30"/>
    </row>
    <row r="26" spans="1:9" s="5" customFormat="1" ht="15">
      <c r="A26" s="8">
        <v>6</v>
      </c>
      <c r="B26" s="3" t="s">
        <v>3</v>
      </c>
      <c r="C26" s="9">
        <f>C28+C36+C40+C52+C56</f>
        <v>8643577.53</v>
      </c>
      <c r="D26" s="9">
        <f>D28+D36+D40+D52+D56</f>
        <v>8547795.37</v>
      </c>
      <c r="E26" s="9">
        <f>E28+E36+E40+E52+E56</f>
        <v>7977545.74</v>
      </c>
      <c r="F26" s="9">
        <f>F28+F36+F40+F52+F56</f>
        <v>8074177.53</v>
      </c>
      <c r="G26" s="9">
        <f>G28+G36+G40+G52+G56</f>
        <v>8074177.53</v>
      </c>
      <c r="I26" s="7"/>
    </row>
    <row r="27" spans="1:7" s="5" customFormat="1" ht="14.25">
      <c r="A27" s="6"/>
      <c r="C27" s="30"/>
      <c r="D27" s="30"/>
      <c r="E27" s="30"/>
      <c r="F27" s="30"/>
      <c r="G27" s="30"/>
    </row>
    <row r="28" spans="1:7" s="5" customFormat="1" ht="15">
      <c r="A28" s="20">
        <v>63</v>
      </c>
      <c r="B28" s="21" t="s">
        <v>107</v>
      </c>
      <c r="C28" s="22">
        <f>SUM(C29:C34)</f>
        <v>6913500</v>
      </c>
      <c r="D28" s="22">
        <f>SUM(D29:D34)</f>
        <v>6972316</v>
      </c>
      <c r="E28" s="22">
        <f>SUM(E29:E34)</f>
        <v>6665292.57</v>
      </c>
      <c r="F28" s="43">
        <f>RASHODI!G12+RASHODI!G76+RASHODI!G109+RASHODI!G120+RASHODI!G129+RASHODI!G133+RASHODI!G140+RASHODI!G147+RASHODI!G155+RASHODI!G163+RASHODI!G171+RASHODI!G179+RASHODI!G199+RASHODI!G205+RASHODI!G238+RASHODI!G253+RASHODI!G416+RASHODI!G447+RASHODI!G453+RASHODI!G456</f>
        <v>6192300</v>
      </c>
      <c r="G28" s="43">
        <f>F28</f>
        <v>6192300</v>
      </c>
    </row>
    <row r="29" spans="1:8" s="52" customFormat="1" ht="14.25">
      <c r="A29" s="49">
        <v>634</v>
      </c>
      <c r="B29" s="50" t="s">
        <v>164</v>
      </c>
      <c r="C29" s="14">
        <f>RASHODI!D391+RASHODI!D406</f>
        <v>2000</v>
      </c>
      <c r="D29" s="14">
        <f>RASHODI!E391+RASHODI!E406</f>
        <v>10062</v>
      </c>
      <c r="E29" s="14">
        <f>RASHODI!F391+RASHODI!F406</f>
        <v>10062</v>
      </c>
      <c r="F29" s="27"/>
      <c r="G29" s="27"/>
      <c r="H29" s="52" t="s">
        <v>167</v>
      </c>
    </row>
    <row r="30" spans="1:8" s="5" customFormat="1" ht="14.25">
      <c r="A30" s="10" t="s">
        <v>113</v>
      </c>
      <c r="B30" s="11" t="s">
        <v>114</v>
      </c>
      <c r="C30" s="14">
        <f>RASHODI!D109+RASHODI!D120+RASHODI!D140+RASHODI!D147+RASHODI!D155+RASHODI!D171+RASHODI!D163+RASHODI!D179+RASHODI!D199+RASHODI!D224+RASHODI!D231+RASHODI!D238+RASHODI!D211+RASHODI!D231+RASHODI!D447</f>
        <v>763500</v>
      </c>
      <c r="D30" s="14">
        <f>RASHODI!E109+RASHODI!E120+RASHODI!E140+RASHODI!E147+RASHODI!E155+RASHODI!E171+RASHODI!E163+RASHODI!E179+RASHODI!E199+RASHODI!E224+RASHODI!E231+RASHODI!E238+RASHODI!E211+RASHODI!E231+RASHODI!E309+RASHODI!E398+RASHODI!E447</f>
        <v>750225</v>
      </c>
      <c r="E30" s="14">
        <f>RASHODI!F109+RASHODI!F120+RASHODI!F140+RASHODI!F147+RASHODI!F155+RASHODI!F171+RASHODI!F163+RASHODI!F179+RASHODI!F199+RASHODI!F224+RASHODI!F231+RASHODI!F238+RASHODI!F211+RASHODI!F309+RASHODI!F398+RASHODI!F447</f>
        <v>604942.96</v>
      </c>
      <c r="F30" s="36"/>
      <c r="G30" s="36"/>
      <c r="H30" s="5" t="s">
        <v>232</v>
      </c>
    </row>
    <row r="31" spans="1:7" s="5" customFormat="1" ht="14.25">
      <c r="A31" s="10" t="s">
        <v>113</v>
      </c>
      <c r="B31" s="11" t="s">
        <v>181</v>
      </c>
      <c r="C31" s="14">
        <f>RASHODI!D12+RASHODI!D129+RASHODI!D133+RASHODI!D453+RASHODI!D456</f>
        <v>5837500</v>
      </c>
      <c r="D31" s="14">
        <f>RASHODI!E12+RASHODI!E129+RASHODI!E133+RASHODI!E385</f>
        <v>5900125</v>
      </c>
      <c r="E31" s="14">
        <f>RASHODI!F12+RASHODI!F76+RASHODI!F129+RASHODI!F133+RASHODI!F385</f>
        <v>5885525</v>
      </c>
      <c r="F31" s="40"/>
      <c r="G31" s="40"/>
    </row>
    <row r="32" spans="1:7" s="5" customFormat="1" ht="14.25" hidden="1">
      <c r="A32" s="10">
        <v>633</v>
      </c>
      <c r="B32" s="11" t="s">
        <v>119</v>
      </c>
      <c r="C32" s="14"/>
      <c r="D32" s="14"/>
      <c r="E32" s="14"/>
      <c r="F32" s="40"/>
      <c r="G32" s="40"/>
    </row>
    <row r="33" spans="1:13" s="5" customFormat="1" ht="14.25">
      <c r="A33" s="10" t="s">
        <v>113</v>
      </c>
      <c r="B33" s="11" t="s">
        <v>187</v>
      </c>
      <c r="C33" s="14">
        <f>RASHODI!D253+RASHODI!D205+RASHODI!D261+RASHODI!D422</f>
        <v>43000</v>
      </c>
      <c r="D33" s="14">
        <f>RASHODI!E253+RASHODI!E205+RASHODI!E261+RASHODI!E422</f>
        <v>44404</v>
      </c>
      <c r="E33" s="14">
        <f>RASHODI!F253+RASHODI!F205+RASHODI!F261+RASHODI!F422+RASHODI!F453+RASHODI!F456</f>
        <v>46312.61</v>
      </c>
      <c r="F33" s="40"/>
      <c r="G33" s="40"/>
      <c r="M33" s="12"/>
    </row>
    <row r="34" spans="1:7" s="5" customFormat="1" ht="14.25">
      <c r="A34" s="10">
        <v>638</v>
      </c>
      <c r="B34" s="11" t="s">
        <v>183</v>
      </c>
      <c r="C34" s="14">
        <f>RASHODI!D298+RASHODI!D416+RASHODI!D186</f>
        <v>267500</v>
      </c>
      <c r="D34" s="14">
        <f>RASHODI!E298+RASHODI!E416+RASHODI!E186</f>
        <v>267500</v>
      </c>
      <c r="E34" s="14">
        <f>RASHODI!F298+RASHODI!F416+RASHODI!F186</f>
        <v>118450</v>
      </c>
      <c r="F34" s="36"/>
      <c r="G34" s="36"/>
    </row>
    <row r="35" spans="1:7" s="5" customFormat="1" ht="14.25">
      <c r="A35" s="6"/>
      <c r="C35" s="30"/>
      <c r="D35" s="30"/>
      <c r="E35" s="30"/>
      <c r="F35" s="30"/>
      <c r="G35" s="30"/>
    </row>
    <row r="36" spans="1:7" s="5" customFormat="1" ht="15">
      <c r="A36" s="20">
        <v>64</v>
      </c>
      <c r="B36" s="21" t="s">
        <v>4</v>
      </c>
      <c r="C36" s="22">
        <f>SUM(C37:C38)</f>
        <v>700</v>
      </c>
      <c r="D36" s="22">
        <f>SUM(D37:D38)</f>
        <v>700</v>
      </c>
      <c r="E36" s="22">
        <f>SUM(E37:E38)</f>
        <v>100</v>
      </c>
      <c r="F36" s="43">
        <v>700</v>
      </c>
      <c r="G36" s="43">
        <f>F36</f>
        <v>700</v>
      </c>
    </row>
    <row r="37" spans="1:7" s="5" customFormat="1" ht="14.25">
      <c r="A37" s="10">
        <v>641</v>
      </c>
      <c r="B37" s="11" t="s">
        <v>5</v>
      </c>
      <c r="C37" s="14">
        <v>700</v>
      </c>
      <c r="D37" s="14">
        <v>700</v>
      </c>
      <c r="E37" s="129">
        <v>100</v>
      </c>
      <c r="F37" s="36"/>
      <c r="G37" s="36"/>
    </row>
    <row r="38" spans="1:7" s="5" customFormat="1" ht="14.25">
      <c r="A38" s="10">
        <v>642</v>
      </c>
      <c r="B38" s="11" t="s">
        <v>6</v>
      </c>
      <c r="C38" s="14"/>
      <c r="D38" s="14"/>
      <c r="E38" s="14"/>
      <c r="F38" s="36"/>
      <c r="G38" s="36"/>
    </row>
    <row r="39" spans="1:7" s="5" customFormat="1" ht="14.25">
      <c r="A39" s="19"/>
      <c r="B39" s="12"/>
      <c r="C39" s="31"/>
      <c r="D39" s="31"/>
      <c r="E39" s="31"/>
      <c r="F39" s="31"/>
      <c r="G39" s="31"/>
    </row>
    <row r="40" spans="1:10" s="5" customFormat="1" ht="15">
      <c r="A40" s="20">
        <v>65</v>
      </c>
      <c r="B40" s="21" t="s">
        <v>52</v>
      </c>
      <c r="C40" s="37">
        <f>C41</f>
        <v>775200</v>
      </c>
      <c r="D40" s="37">
        <f>D41</f>
        <v>682429.69</v>
      </c>
      <c r="E40" s="37">
        <f>E41</f>
        <v>478300</v>
      </c>
      <c r="F40" s="43">
        <v>786000</v>
      </c>
      <c r="G40" s="43">
        <f>F40</f>
        <v>786000</v>
      </c>
      <c r="J40" s="5">
        <f>SUM(J41:J50)</f>
        <v>786000</v>
      </c>
    </row>
    <row r="41" spans="1:7" s="5" customFormat="1" ht="14.25">
      <c r="A41" s="10">
        <v>652</v>
      </c>
      <c r="B41" s="13" t="s">
        <v>44</v>
      </c>
      <c r="C41" s="14">
        <f>SUM(C42:C50)</f>
        <v>775200</v>
      </c>
      <c r="D41" s="14">
        <f>SUM(D42:D50)</f>
        <v>682429.69</v>
      </c>
      <c r="E41" s="14">
        <f>SUM(E42:E50)</f>
        <v>478300</v>
      </c>
      <c r="F41" s="27"/>
      <c r="G41" s="27"/>
    </row>
    <row r="42" spans="1:10" s="5" customFormat="1" ht="14.25">
      <c r="A42" s="10" t="s">
        <v>106</v>
      </c>
      <c r="B42" s="13" t="s">
        <v>24</v>
      </c>
      <c r="C42" s="14">
        <f>RASHODI!D321</f>
        <v>350000</v>
      </c>
      <c r="D42" s="14">
        <f>RASHODI!E321</f>
        <v>250000</v>
      </c>
      <c r="E42" s="129">
        <f>RASHODI!F321</f>
        <v>230000</v>
      </c>
      <c r="G42" s="36"/>
      <c r="J42" s="36">
        <v>360000</v>
      </c>
    </row>
    <row r="43" spans="1:10" s="5" customFormat="1" ht="14.25">
      <c r="A43" s="10" t="s">
        <v>106</v>
      </c>
      <c r="B43" s="13" t="s">
        <v>25</v>
      </c>
      <c r="C43" s="14">
        <f>RASHODI!D336</f>
        <v>220000</v>
      </c>
      <c r="D43" s="14">
        <f>RASHODI!E336</f>
        <v>230000</v>
      </c>
      <c r="E43" s="129">
        <v>165000</v>
      </c>
      <c r="G43" s="36"/>
      <c r="J43" s="36">
        <v>126000</v>
      </c>
    </row>
    <row r="44" spans="1:10" s="5" customFormat="1" ht="14.25">
      <c r="A44" s="10" t="s">
        <v>106</v>
      </c>
      <c r="B44" s="13" t="s">
        <v>26</v>
      </c>
      <c r="C44" s="14">
        <v>125200</v>
      </c>
      <c r="D44" s="14">
        <v>124000</v>
      </c>
      <c r="E44" s="129">
        <v>4800</v>
      </c>
      <c r="G44" s="35"/>
      <c r="J44" s="35">
        <v>220000</v>
      </c>
    </row>
    <row r="45" spans="1:10" s="5" customFormat="1" ht="14.25" hidden="1">
      <c r="A45" s="10" t="s">
        <v>106</v>
      </c>
      <c r="B45" s="13" t="s">
        <v>27</v>
      </c>
      <c r="C45" s="14"/>
      <c r="D45" s="14"/>
      <c r="E45" s="14"/>
      <c r="G45" s="27"/>
      <c r="J45" s="27"/>
    </row>
    <row r="46" spans="1:10" s="28" customFormat="1" ht="14.25" hidden="1">
      <c r="A46" s="10" t="s">
        <v>106</v>
      </c>
      <c r="B46" s="29" t="s">
        <v>100</v>
      </c>
      <c r="C46" s="14"/>
      <c r="D46" s="14"/>
      <c r="E46" s="14"/>
      <c r="G46" s="36"/>
      <c r="J46" s="36"/>
    </row>
    <row r="47" spans="1:10" s="28" customFormat="1" ht="14.25">
      <c r="A47" s="10" t="s">
        <v>106</v>
      </c>
      <c r="B47" s="13" t="s">
        <v>154</v>
      </c>
      <c r="C47" s="14"/>
      <c r="D47" s="14"/>
      <c r="E47" s="14"/>
      <c r="G47" s="36"/>
      <c r="J47" s="36">
        <v>80000</v>
      </c>
    </row>
    <row r="48" spans="1:10" s="5" customFormat="1" ht="14.25">
      <c r="A48" s="10" t="s">
        <v>106</v>
      </c>
      <c r="B48" s="13" t="s">
        <v>28</v>
      </c>
      <c r="C48" s="14"/>
      <c r="D48" s="14"/>
      <c r="E48" s="14"/>
      <c r="G48" s="36"/>
      <c r="J48" s="36"/>
    </row>
    <row r="49" spans="1:7" s="5" customFormat="1" ht="14.25">
      <c r="A49" s="10" t="s">
        <v>106</v>
      </c>
      <c r="B49" s="13" t="s">
        <v>29</v>
      </c>
      <c r="C49" s="14">
        <f>RASHODI!D349</f>
        <v>80000</v>
      </c>
      <c r="D49" s="14">
        <f>RASHODI!E349+RASHODI!E360</f>
        <v>78429.69</v>
      </c>
      <c r="E49" s="129">
        <f>RASHODI!F349+RASHODI!F360</f>
        <v>78500</v>
      </c>
      <c r="G49" s="36"/>
    </row>
    <row r="50" spans="1:11" s="5" customFormat="1" ht="14.25">
      <c r="A50" s="10" t="s">
        <v>106</v>
      </c>
      <c r="B50" s="13" t="s">
        <v>123</v>
      </c>
      <c r="C50" s="14"/>
      <c r="D50" s="14"/>
      <c r="E50" s="14"/>
      <c r="F50" s="36"/>
      <c r="G50" s="36"/>
      <c r="K50" s="7"/>
    </row>
    <row r="51" spans="1:10" s="5" customFormat="1" ht="14.25">
      <c r="A51" s="6"/>
      <c r="B51" s="12"/>
      <c r="C51" s="46"/>
      <c r="D51" s="46"/>
      <c r="E51" s="46"/>
      <c r="F51" s="27"/>
      <c r="G51" s="27"/>
      <c r="J51" s="7"/>
    </row>
    <row r="52" spans="1:7" s="5" customFormat="1" ht="15">
      <c r="A52" s="20">
        <v>66</v>
      </c>
      <c r="B52" s="21" t="s">
        <v>125</v>
      </c>
      <c r="C52" s="38">
        <f>SUM(C53:C54)</f>
        <v>140650</v>
      </c>
      <c r="D52" s="38">
        <f>SUM(D53:D54)</f>
        <v>140650</v>
      </c>
      <c r="E52" s="38">
        <f>SUM(E53:E54)</f>
        <v>110000</v>
      </c>
      <c r="F52" s="43">
        <v>140650</v>
      </c>
      <c r="G52" s="43">
        <f>F52</f>
        <v>140650</v>
      </c>
    </row>
    <row r="53" spans="1:7" s="5" customFormat="1" ht="14.25">
      <c r="A53" s="10">
        <v>661</v>
      </c>
      <c r="B53" s="11" t="s">
        <v>124</v>
      </c>
      <c r="C53" s="14">
        <v>140650</v>
      </c>
      <c r="D53" s="14">
        <v>140650</v>
      </c>
      <c r="E53" s="14">
        <v>110000</v>
      </c>
      <c r="F53" s="36"/>
      <c r="G53" s="36"/>
    </row>
    <row r="54" spans="1:7" s="5" customFormat="1" ht="14.25">
      <c r="A54" s="10">
        <v>663</v>
      </c>
      <c r="B54" s="11" t="s">
        <v>126</v>
      </c>
      <c r="C54" s="14">
        <f>RASHODI!D218</f>
        <v>0</v>
      </c>
      <c r="D54" s="14">
        <f>RASHODI!E218</f>
        <v>0</v>
      </c>
      <c r="E54" s="14">
        <f>RASHODI!F218</f>
        <v>0</v>
      </c>
      <c r="F54" s="36"/>
      <c r="G54" s="36"/>
    </row>
    <row r="55" spans="1:7" s="5" customFormat="1" ht="14.25">
      <c r="A55" s="6"/>
      <c r="C55" s="32"/>
      <c r="D55" s="32"/>
      <c r="E55" s="32"/>
      <c r="F55" s="31"/>
      <c r="G55" s="31"/>
    </row>
    <row r="56" spans="1:7" s="5" customFormat="1" ht="15">
      <c r="A56" s="20">
        <v>67</v>
      </c>
      <c r="B56" s="21" t="s">
        <v>7</v>
      </c>
      <c r="C56" s="22">
        <f>SUM(C58:C60)</f>
        <v>813527.53</v>
      </c>
      <c r="D56" s="22">
        <f>SUM(D58:D60)</f>
        <v>751699.68</v>
      </c>
      <c r="E56" s="22">
        <f>SUM(E58:E60)</f>
        <v>723853.17</v>
      </c>
      <c r="F56" s="43">
        <f>RASHODI!G24+RASHODI!G36+RASHODI!G54+RASHODI!G83+RASHODI!G246+RASHODI!G298</f>
        <v>954527.53</v>
      </c>
      <c r="G56" s="43">
        <f>F56</f>
        <v>954527.53</v>
      </c>
    </row>
    <row r="57" spans="1:7" s="5" customFormat="1" ht="14.25">
      <c r="A57" s="10">
        <v>671</v>
      </c>
      <c r="B57" s="11" t="s">
        <v>56</v>
      </c>
      <c r="C57" s="14">
        <f>SUM(C58:C60)</f>
        <v>813527.53</v>
      </c>
      <c r="D57" s="14">
        <f>SUM(D58:D60)</f>
        <v>751699.68</v>
      </c>
      <c r="E57" s="14">
        <f>SUM(E58:E60)</f>
        <v>723853.17</v>
      </c>
      <c r="F57" s="27"/>
      <c r="G57" s="27"/>
    </row>
    <row r="58" spans="1:10" s="5" customFormat="1" ht="14.25">
      <c r="A58" s="10" t="s">
        <v>55</v>
      </c>
      <c r="B58" s="11" t="s">
        <v>50</v>
      </c>
      <c r="C58" s="14">
        <f>RASHODI!D24+RASHODI!D36+RASHODI!D54+RASHODI!D84+RASHODI!D100+RASHODI!D93+RASHODI!D291</f>
        <v>803527.53</v>
      </c>
      <c r="D58" s="14">
        <f>RASHODI!E24+RASHODI!E36+RASHODI!E54+RASHODI!E84+RASHODI!E100+RASHODI!E93+RASHODI!E291</f>
        <v>733257.18</v>
      </c>
      <c r="E58" s="14">
        <f>RASHODI!F24+RASHODI!F36+RASHODI!F54+RASHODI!F83+RASHODI!F100+RASHODI!F93+RASHODI!F291+RASHODI!F469</f>
        <v>706838.42</v>
      </c>
      <c r="F58" s="41"/>
      <c r="G58" s="41"/>
      <c r="I58" s="7"/>
      <c r="J58" s="7"/>
    </row>
    <row r="59" spans="1:7" s="5" customFormat="1" ht="14.25">
      <c r="A59" s="10" t="s">
        <v>55</v>
      </c>
      <c r="B59" s="11" t="s">
        <v>102</v>
      </c>
      <c r="C59" s="44">
        <f>RASHODI!D69+RASHODI!D62+RASHODI!D193+RASHODI!D429+RASHODI!D442</f>
        <v>0</v>
      </c>
      <c r="D59" s="44">
        <f>RASHODI!E69+RASHODI!E62+RASHODI!E193+RASHODI!E429+RASHODI!E442</f>
        <v>8442.5</v>
      </c>
      <c r="E59" s="44">
        <f>RASHODI!F69+RASHODI!F62+RASHODI!F193+RASHODI!F429+RASHODI!F442</f>
        <v>17014.75</v>
      </c>
      <c r="F59" s="42"/>
      <c r="G59" s="42"/>
    </row>
    <row r="60" spans="1:7" s="5" customFormat="1" ht="14.25">
      <c r="A60" s="10" t="s">
        <v>55</v>
      </c>
      <c r="B60" s="11" t="s">
        <v>51</v>
      </c>
      <c r="C60" s="14">
        <f>RASHODI!D246</f>
        <v>10000</v>
      </c>
      <c r="D60" s="14">
        <f>RASHODI!E246</f>
        <v>10000</v>
      </c>
      <c r="E60" s="14">
        <f>RASHODI!F246</f>
        <v>0</v>
      </c>
      <c r="F60" s="35"/>
      <c r="G60" s="35"/>
    </row>
    <row r="61" spans="1:7" s="5" customFormat="1" ht="14.25">
      <c r="A61" s="6"/>
      <c r="C61" s="30"/>
      <c r="D61" s="30"/>
      <c r="E61" s="30"/>
      <c r="F61" s="30"/>
      <c r="G61" s="30"/>
    </row>
    <row r="62" spans="1:7" s="5" customFormat="1" ht="14.25">
      <c r="A62" s="6">
        <v>7</v>
      </c>
      <c r="B62" s="5" t="s">
        <v>8</v>
      </c>
      <c r="C62" s="30"/>
      <c r="D62" s="30"/>
      <c r="E62" s="30"/>
      <c r="F62" s="30"/>
      <c r="G62" s="30"/>
    </row>
    <row r="63" spans="1:7" s="5" customFormat="1" ht="14.25">
      <c r="A63" s="6">
        <v>72</v>
      </c>
      <c r="B63" s="5" t="s">
        <v>9</v>
      </c>
      <c r="C63" s="30"/>
      <c r="D63" s="30"/>
      <c r="E63" s="30"/>
      <c r="F63" s="30"/>
      <c r="G63" s="30"/>
    </row>
    <row r="64" spans="1:7" s="5" customFormat="1" ht="14.25">
      <c r="A64" s="6"/>
      <c r="C64" s="30"/>
      <c r="D64" s="30"/>
      <c r="E64" s="30"/>
      <c r="F64" s="30"/>
      <c r="G64" s="30"/>
    </row>
    <row r="65" spans="1:7" s="5" customFormat="1" ht="14.25">
      <c r="A65" s="6">
        <v>6</v>
      </c>
      <c r="B65" s="5" t="s">
        <v>3</v>
      </c>
      <c r="C65" s="7">
        <f>C26</f>
        <v>8643577.53</v>
      </c>
      <c r="D65" s="7">
        <f>D26</f>
        <v>8547795.37</v>
      </c>
      <c r="E65" s="7">
        <f>E26</f>
        <v>7977545.74</v>
      </c>
      <c r="F65" s="7">
        <f>F26</f>
        <v>8074177.53</v>
      </c>
      <c r="G65" s="7">
        <f>G26</f>
        <v>8074177.53</v>
      </c>
    </row>
    <row r="66" spans="1:7" s="5" customFormat="1" ht="14.25">
      <c r="A66" s="6">
        <v>7</v>
      </c>
      <c r="B66" s="5" t="s">
        <v>53</v>
      </c>
      <c r="C66" s="30"/>
      <c r="D66" s="30"/>
      <c r="E66" s="30"/>
      <c r="F66" s="30"/>
      <c r="G66" s="30"/>
    </row>
    <row r="67" spans="1:7" s="5" customFormat="1" ht="15" thickBot="1">
      <c r="A67" s="6"/>
      <c r="C67" s="30"/>
      <c r="D67" s="30"/>
      <c r="E67" s="30"/>
      <c r="F67" s="30"/>
      <c r="G67" s="30"/>
    </row>
    <row r="68" spans="1:7" s="3" customFormat="1" ht="15.75" thickBot="1">
      <c r="A68" s="8"/>
      <c r="B68" s="23" t="s">
        <v>10</v>
      </c>
      <c r="C68" s="24">
        <f>SUM(C65:C67)</f>
        <v>8643577.53</v>
      </c>
      <c r="D68" s="24">
        <f>SUM(D65:D67)</f>
        <v>8547795.37</v>
      </c>
      <c r="E68" s="24">
        <f>SUM(E65:E67)</f>
        <v>7977545.74</v>
      </c>
      <c r="F68" s="24">
        <f aca="true" t="shared" si="0" ref="F68:G68">SUM(F65:F67)</f>
        <v>8074177.53</v>
      </c>
      <c r="G68" s="24">
        <f t="shared" si="0"/>
        <v>8074177.53</v>
      </c>
    </row>
    <row r="69" ht="12.75">
      <c r="A69" s="1"/>
    </row>
    <row r="70" ht="12.75">
      <c r="A70" s="1"/>
    </row>
    <row r="71" ht="12.75">
      <c r="A71" s="1"/>
    </row>
  </sheetData>
  <mergeCells count="5">
    <mergeCell ref="A22:B22"/>
    <mergeCell ref="A17:G17"/>
    <mergeCell ref="A18:G18"/>
    <mergeCell ref="A19:H19"/>
    <mergeCell ref="A21:G21"/>
  </mergeCells>
  <printOptions/>
  <pageMargins left="0.7480314960629921" right="0.7480314960629921" top="0.31496062992125984" bottom="0.2362204724409449" header="0.1968503937007874" footer="0.15748031496062992"/>
  <pageSetup fitToHeight="2" fitToWidth="1" horizontalDpi="600" verticalDpi="600" orientation="portrait" paperSize="9" scale="74" r:id="rId4"/>
  <headerFooter alignWithMargins="0">
    <oddFooter>&amp;CStranica &amp;P+1 od 15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5"/>
  <sheetViews>
    <sheetView workbookViewId="0" topLeftCell="A147">
      <selection activeCell="C5" sqref="C5"/>
    </sheetView>
  </sheetViews>
  <sheetFormatPr defaultColWidth="9.140625" defaultRowHeight="12.75"/>
  <cols>
    <col min="1" max="1" width="10.7109375" style="68" customWidth="1"/>
    <col min="2" max="2" width="9.28125" style="68" bestFit="1" customWidth="1"/>
    <col min="3" max="3" width="53.140625" style="68" customWidth="1"/>
    <col min="4" max="5" width="17.8515625" style="68" hidden="1" customWidth="1"/>
    <col min="6" max="6" width="17.8515625" style="5" customWidth="1"/>
    <col min="7" max="8" width="17.57421875" style="68" customWidth="1"/>
    <col min="9" max="9" width="9.140625" style="68" customWidth="1"/>
    <col min="10" max="10" width="11.57421875" style="68" bestFit="1" customWidth="1"/>
    <col min="11" max="11" width="11.28125" style="68" bestFit="1" customWidth="1"/>
    <col min="12" max="12" width="9.140625" style="68" customWidth="1"/>
    <col min="13" max="13" width="11.28125" style="68" bestFit="1" customWidth="1"/>
    <col min="14" max="14" width="10.8515625" style="68" bestFit="1" customWidth="1"/>
    <col min="15" max="16384" width="9.140625" style="68" customWidth="1"/>
  </cols>
  <sheetData>
    <row r="1" spans="1:8" s="70" customFormat="1" ht="20.25">
      <c r="A1" s="132" t="s">
        <v>198</v>
      </c>
      <c r="B1" s="132"/>
      <c r="C1" s="132"/>
      <c r="D1" s="132"/>
      <c r="E1" s="132"/>
      <c r="F1" s="132"/>
      <c r="G1" s="132"/>
      <c r="H1" s="132"/>
    </row>
    <row r="2" spans="1:8" s="70" customFormat="1" ht="20.25">
      <c r="A2" s="132" t="s">
        <v>49</v>
      </c>
      <c r="B2" s="132"/>
      <c r="C2" s="132"/>
      <c r="D2" s="132"/>
      <c r="E2" s="132"/>
      <c r="F2" s="132"/>
      <c r="G2" s="132"/>
      <c r="H2" s="132"/>
    </row>
    <row r="3" spans="1:8" s="70" customFormat="1" ht="20.25">
      <c r="A3" s="132" t="s">
        <v>219</v>
      </c>
      <c r="B3" s="132"/>
      <c r="C3" s="132"/>
      <c r="D3" s="132"/>
      <c r="E3" s="132"/>
      <c r="F3" s="132"/>
      <c r="G3" s="132"/>
      <c r="H3" s="132"/>
    </row>
    <row r="4" spans="1:8" s="70" customFormat="1" ht="20.25">
      <c r="A4" s="65"/>
      <c r="B4" s="65"/>
      <c r="C4" s="65"/>
      <c r="D4" s="65"/>
      <c r="E4" s="112"/>
      <c r="F4" s="113"/>
      <c r="G4" s="65"/>
      <c r="H4" s="65"/>
    </row>
    <row r="5" spans="1:8" s="70" customFormat="1" ht="20.25">
      <c r="A5" s="65"/>
      <c r="B5" s="65"/>
      <c r="C5" s="65"/>
      <c r="D5" s="65"/>
      <c r="E5" s="112"/>
      <c r="F5" s="113"/>
      <c r="G5" s="65"/>
      <c r="H5" s="65"/>
    </row>
    <row r="6" spans="4:8" s="70" customFormat="1" ht="15">
      <c r="D6" s="67" t="s">
        <v>196</v>
      </c>
      <c r="E6" s="67" t="s">
        <v>196</v>
      </c>
      <c r="F6" s="67" t="s">
        <v>196</v>
      </c>
      <c r="G6" s="66" t="s">
        <v>105</v>
      </c>
      <c r="H6" s="66" t="s">
        <v>105</v>
      </c>
    </row>
    <row r="7" spans="1:8" s="70" customFormat="1" ht="15">
      <c r="A7" s="74" t="s">
        <v>68</v>
      </c>
      <c r="B7" s="74" t="s">
        <v>1</v>
      </c>
      <c r="C7" s="74" t="s">
        <v>11</v>
      </c>
      <c r="D7" s="67"/>
      <c r="E7" s="67" t="s">
        <v>203</v>
      </c>
      <c r="F7" s="34" t="s">
        <v>221</v>
      </c>
      <c r="G7" s="67" t="s">
        <v>158</v>
      </c>
      <c r="H7" s="67" t="s">
        <v>197</v>
      </c>
    </row>
    <row r="8" spans="4:6" ht="8.25" customHeight="1">
      <c r="D8" s="69"/>
      <c r="E8" s="69"/>
      <c r="F8" s="7"/>
    </row>
    <row r="9" spans="1:6" ht="12.75">
      <c r="A9" s="75"/>
      <c r="C9" s="68" t="s">
        <v>12</v>
      </c>
      <c r="D9" s="69"/>
      <c r="E9" s="69"/>
      <c r="F9" s="7"/>
    </row>
    <row r="10" spans="1:6" ht="12.75">
      <c r="A10" s="68">
        <v>58300</v>
      </c>
      <c r="C10" s="68" t="s">
        <v>182</v>
      </c>
      <c r="D10" s="69"/>
      <c r="E10" s="69"/>
      <c r="F10" s="7"/>
    </row>
    <row r="11" spans="3:6" ht="12.75">
      <c r="C11" s="68" t="s">
        <v>13</v>
      </c>
      <c r="D11" s="69"/>
      <c r="E11" s="69"/>
      <c r="F11" s="7"/>
    </row>
    <row r="12" spans="2:8" ht="15">
      <c r="B12" s="76">
        <v>3</v>
      </c>
      <c r="C12" s="77" t="s">
        <v>14</v>
      </c>
      <c r="D12" s="78">
        <f>D13+D17</f>
        <v>5702500</v>
      </c>
      <c r="E12" s="78">
        <f>E13+E17</f>
        <v>5784125</v>
      </c>
      <c r="F12" s="22">
        <f>F13+F17</f>
        <v>5715725</v>
      </c>
      <c r="G12" s="64">
        <f>G13+G17</f>
        <v>5250000</v>
      </c>
      <c r="H12" s="64">
        <f>G12</f>
        <v>5250000</v>
      </c>
    </row>
    <row r="13" spans="2:8" ht="15">
      <c r="B13" s="79">
        <v>31</v>
      </c>
      <c r="C13" s="80" t="s">
        <v>15</v>
      </c>
      <c r="D13" s="63">
        <f>SUM(D14:D16)</f>
        <v>5477500</v>
      </c>
      <c r="E13" s="63">
        <f>SUM(E14:E16)</f>
        <v>5557500</v>
      </c>
      <c r="F13" s="123">
        <f>SUM(F14:F16)</f>
        <v>5545500</v>
      </c>
      <c r="G13" s="64">
        <v>5000000</v>
      </c>
      <c r="H13" s="64">
        <f>G13</f>
        <v>5000000</v>
      </c>
    </row>
    <row r="14" spans="2:6" ht="12.75">
      <c r="B14" s="81">
        <v>311</v>
      </c>
      <c r="C14" s="82" t="s">
        <v>16</v>
      </c>
      <c r="D14" s="62">
        <v>4500000</v>
      </c>
      <c r="E14" s="114">
        <v>4580000</v>
      </c>
      <c r="F14" s="128">
        <v>4568000</v>
      </c>
    </row>
    <row r="15" spans="2:6" ht="12.75">
      <c r="B15" s="81">
        <v>312</v>
      </c>
      <c r="C15" s="82" t="s">
        <v>30</v>
      </c>
      <c r="D15" s="62">
        <v>235000</v>
      </c>
      <c r="E15" s="62">
        <v>235000</v>
      </c>
      <c r="F15" s="44">
        <v>235000</v>
      </c>
    </row>
    <row r="16" spans="2:6" ht="12.75">
      <c r="B16" s="81">
        <v>313</v>
      </c>
      <c r="C16" s="82" t="s">
        <v>17</v>
      </c>
      <c r="D16" s="62">
        <v>742500</v>
      </c>
      <c r="E16" s="62">
        <v>742500</v>
      </c>
      <c r="F16" s="44">
        <v>742500</v>
      </c>
    </row>
    <row r="17" spans="2:8" ht="15">
      <c r="B17" s="79">
        <v>32</v>
      </c>
      <c r="C17" s="80" t="s">
        <v>18</v>
      </c>
      <c r="D17" s="63">
        <f>SUM(D18:D19)</f>
        <v>225000</v>
      </c>
      <c r="E17" s="63">
        <f>SUM(E18:E19)</f>
        <v>226625</v>
      </c>
      <c r="F17" s="123">
        <f>SUM(F18:F19)</f>
        <v>170225</v>
      </c>
      <c r="G17" s="64">
        <v>250000</v>
      </c>
      <c r="H17" s="64">
        <f>G17</f>
        <v>250000</v>
      </c>
    </row>
    <row r="18" spans="2:6" ht="12.75">
      <c r="B18" s="81">
        <v>321</v>
      </c>
      <c r="C18" s="82" t="s">
        <v>19</v>
      </c>
      <c r="D18" s="62">
        <v>200000</v>
      </c>
      <c r="E18" s="62">
        <v>200000</v>
      </c>
      <c r="F18" s="128">
        <v>150000</v>
      </c>
    </row>
    <row r="19" spans="2:6" ht="12.75">
      <c r="B19" s="81">
        <v>329</v>
      </c>
      <c r="C19" s="82" t="s">
        <v>74</v>
      </c>
      <c r="D19" s="62">
        <v>25000</v>
      </c>
      <c r="E19" s="114">
        <v>26625</v>
      </c>
      <c r="F19" s="128">
        <v>20225</v>
      </c>
    </row>
    <row r="20" spans="2:6" ht="12.75">
      <c r="B20" s="83"/>
      <c r="D20" s="69"/>
      <c r="E20" s="69"/>
      <c r="F20" s="7"/>
    </row>
    <row r="21" spans="1:6" ht="12.75">
      <c r="A21" s="75">
        <v>2101</v>
      </c>
      <c r="C21" s="68" t="s">
        <v>71</v>
      </c>
      <c r="D21" s="69"/>
      <c r="E21" s="69"/>
      <c r="F21" s="7"/>
    </row>
    <row r="22" spans="3:6" ht="12.75">
      <c r="C22" s="68" t="s">
        <v>70</v>
      </c>
      <c r="D22" s="69"/>
      <c r="E22" s="69"/>
      <c r="F22" s="7"/>
    </row>
    <row r="23" spans="1:6" ht="12.75">
      <c r="A23" s="68" t="s">
        <v>72</v>
      </c>
      <c r="C23" s="68" t="s">
        <v>73</v>
      </c>
      <c r="D23" s="69"/>
      <c r="E23" s="69"/>
      <c r="F23" s="7"/>
    </row>
    <row r="24" spans="2:8" ht="15">
      <c r="B24" s="76">
        <v>3</v>
      </c>
      <c r="C24" s="77" t="s">
        <v>14</v>
      </c>
      <c r="D24" s="78">
        <f>D25+D30</f>
        <v>239136</v>
      </c>
      <c r="E24" s="78">
        <f>E25+E30</f>
        <v>245064</v>
      </c>
      <c r="F24" s="22">
        <f>F25+F30</f>
        <v>245064</v>
      </c>
      <c r="G24" s="64">
        <f>G25+G30</f>
        <v>239136</v>
      </c>
      <c r="H24" s="64">
        <f>G24</f>
        <v>239136</v>
      </c>
    </row>
    <row r="25" spans="2:8" ht="15">
      <c r="B25" s="79">
        <v>32</v>
      </c>
      <c r="C25" s="80" t="s">
        <v>18</v>
      </c>
      <c r="D25" s="63">
        <f>SUM(D26:D29)</f>
        <v>234136</v>
      </c>
      <c r="E25" s="63">
        <f>SUM(E26:E29)</f>
        <v>239064</v>
      </c>
      <c r="F25" s="123">
        <f>SUM(F26:F29)</f>
        <v>239064</v>
      </c>
      <c r="G25" s="64">
        <v>234136</v>
      </c>
      <c r="H25" s="64">
        <f>G25</f>
        <v>234136</v>
      </c>
    </row>
    <row r="26" spans="2:6" ht="12.75">
      <c r="B26" s="81">
        <v>321</v>
      </c>
      <c r="C26" s="82" t="s">
        <v>19</v>
      </c>
      <c r="D26" s="62">
        <v>34000</v>
      </c>
      <c r="E26" s="114">
        <v>29000</v>
      </c>
      <c r="F26" s="128">
        <v>14000</v>
      </c>
    </row>
    <row r="27" spans="2:6" ht="12.75">
      <c r="B27" s="81">
        <v>322</v>
      </c>
      <c r="C27" s="82" t="s">
        <v>20</v>
      </c>
      <c r="D27" s="62">
        <v>86336</v>
      </c>
      <c r="E27" s="114">
        <v>98964</v>
      </c>
      <c r="F27" s="128">
        <v>113199.37</v>
      </c>
    </row>
    <row r="28" spans="2:6" ht="12.75">
      <c r="B28" s="81">
        <v>323</v>
      </c>
      <c r="C28" s="82" t="s">
        <v>21</v>
      </c>
      <c r="D28" s="62">
        <v>102500</v>
      </c>
      <c r="E28" s="114">
        <v>99000</v>
      </c>
      <c r="F28" s="128">
        <v>99134.64</v>
      </c>
    </row>
    <row r="29" spans="2:6" ht="12.75">
      <c r="B29" s="81">
        <v>329</v>
      </c>
      <c r="C29" s="82" t="s">
        <v>74</v>
      </c>
      <c r="D29" s="62">
        <v>11300</v>
      </c>
      <c r="E29" s="114">
        <v>12100</v>
      </c>
      <c r="F29" s="128">
        <v>12729.99</v>
      </c>
    </row>
    <row r="30" spans="2:8" ht="15">
      <c r="B30" s="79">
        <v>34</v>
      </c>
      <c r="C30" s="80" t="s">
        <v>75</v>
      </c>
      <c r="D30" s="63">
        <f>D31</f>
        <v>5000</v>
      </c>
      <c r="E30" s="63">
        <f>E31</f>
        <v>6000</v>
      </c>
      <c r="F30" s="123">
        <f>F31</f>
        <v>6000</v>
      </c>
      <c r="G30" s="64">
        <v>5000</v>
      </c>
      <c r="H30" s="64">
        <f>G30</f>
        <v>5000</v>
      </c>
    </row>
    <row r="31" spans="2:6" ht="12.75">
      <c r="B31" s="81">
        <v>343</v>
      </c>
      <c r="C31" s="82" t="s">
        <v>76</v>
      </c>
      <c r="D31" s="62">
        <v>5000</v>
      </c>
      <c r="E31" s="114">
        <v>6000</v>
      </c>
      <c r="F31" s="44">
        <v>6000</v>
      </c>
    </row>
    <row r="32" spans="1:6" ht="12.75">
      <c r="A32" s="75"/>
      <c r="D32" s="69"/>
      <c r="E32" s="69"/>
      <c r="F32" s="7"/>
    </row>
    <row r="33" spans="1:6" ht="12.75">
      <c r="A33" s="68">
        <v>2101</v>
      </c>
      <c r="C33" s="68" t="s">
        <v>71</v>
      </c>
      <c r="D33" s="69"/>
      <c r="E33" s="69"/>
      <c r="F33" s="7"/>
    </row>
    <row r="34" spans="3:6" ht="12.75">
      <c r="C34" s="68" t="s">
        <v>70</v>
      </c>
      <c r="D34" s="69"/>
      <c r="E34" s="69"/>
      <c r="F34" s="7"/>
    </row>
    <row r="35" spans="1:6" ht="15">
      <c r="A35" s="68" t="s">
        <v>69</v>
      </c>
      <c r="B35" s="84"/>
      <c r="C35" s="85" t="s">
        <v>77</v>
      </c>
      <c r="D35" s="86"/>
      <c r="E35" s="86"/>
      <c r="F35" s="43"/>
    </row>
    <row r="36" spans="2:8" ht="15">
      <c r="B36" s="76">
        <v>3</v>
      </c>
      <c r="C36" s="77" t="s">
        <v>14</v>
      </c>
      <c r="D36" s="78">
        <f>D37+D40</f>
        <v>376890</v>
      </c>
      <c r="E36" s="78">
        <f>E37+E40</f>
        <v>337799.65</v>
      </c>
      <c r="F36" s="22">
        <f>F37+F40</f>
        <v>433537.04</v>
      </c>
      <c r="G36" s="64">
        <f>SUM(G37:G40)</f>
        <v>376890</v>
      </c>
      <c r="H36" s="64">
        <f>G36</f>
        <v>376890</v>
      </c>
    </row>
    <row r="37" spans="2:8" ht="15">
      <c r="B37" s="79">
        <v>32</v>
      </c>
      <c r="C37" s="80" t="s">
        <v>18</v>
      </c>
      <c r="D37" s="63">
        <f>SUM(D39:D39)</f>
        <v>8500</v>
      </c>
      <c r="E37" s="63">
        <f>SUM(E39:E39)</f>
        <v>8500</v>
      </c>
      <c r="F37" s="123">
        <f>SUM(F38:F39)</f>
        <v>135500</v>
      </c>
      <c r="G37" s="64">
        <v>8500</v>
      </c>
      <c r="H37" s="64">
        <f>G37</f>
        <v>8500</v>
      </c>
    </row>
    <row r="38" spans="2:8" ht="12.75">
      <c r="B38" s="81">
        <v>322</v>
      </c>
      <c r="C38" s="82" t="s">
        <v>20</v>
      </c>
      <c r="D38" s="62"/>
      <c r="E38" s="62"/>
      <c r="F38" s="44">
        <v>127000</v>
      </c>
      <c r="G38" s="69"/>
      <c r="H38" s="69"/>
    </row>
    <row r="39" spans="2:6" ht="12.75">
      <c r="B39" s="81">
        <v>323</v>
      </c>
      <c r="C39" s="82" t="s">
        <v>21</v>
      </c>
      <c r="D39" s="62">
        <v>8500</v>
      </c>
      <c r="E39" s="62">
        <v>8500</v>
      </c>
      <c r="F39" s="44">
        <v>8500</v>
      </c>
    </row>
    <row r="40" spans="2:8" ht="15">
      <c r="B40" s="79">
        <v>37</v>
      </c>
      <c r="C40" s="80" t="s">
        <v>78</v>
      </c>
      <c r="D40" s="63">
        <f>D41</f>
        <v>368390</v>
      </c>
      <c r="E40" s="63">
        <f>E41</f>
        <v>329299.65</v>
      </c>
      <c r="F40" s="123">
        <f>F41</f>
        <v>298037.04</v>
      </c>
      <c r="G40" s="64">
        <v>368390</v>
      </c>
      <c r="H40" s="64">
        <f>G40</f>
        <v>368390</v>
      </c>
    </row>
    <row r="41" spans="2:6" ht="12.75">
      <c r="B41" s="81">
        <v>372</v>
      </c>
      <c r="C41" s="82" t="s">
        <v>79</v>
      </c>
      <c r="D41" s="62">
        <v>368390</v>
      </c>
      <c r="E41" s="114">
        <v>329299.65</v>
      </c>
      <c r="F41" s="128">
        <v>298037.04</v>
      </c>
    </row>
    <row r="42" spans="2:6" ht="12.75">
      <c r="B42" s="87"/>
      <c r="C42" s="88"/>
      <c r="D42" s="89"/>
      <c r="E42" s="89"/>
      <c r="F42" s="121"/>
    </row>
    <row r="43" spans="1:6" ht="12.75" hidden="1">
      <c r="A43" s="75">
        <v>2101</v>
      </c>
      <c r="B43" s="83"/>
      <c r="C43" s="68" t="s">
        <v>71</v>
      </c>
      <c r="D43" s="69"/>
      <c r="E43" s="69"/>
      <c r="F43" s="7"/>
    </row>
    <row r="44" spans="1:6" ht="12.75" hidden="1">
      <c r="A44" s="68">
        <v>55291</v>
      </c>
      <c r="B44" s="83"/>
      <c r="C44" s="68" t="s">
        <v>108</v>
      </c>
      <c r="D44" s="69"/>
      <c r="E44" s="69"/>
      <c r="F44" s="7"/>
    </row>
    <row r="45" spans="1:6" ht="12.75" hidden="1">
      <c r="A45" s="68" t="s">
        <v>121</v>
      </c>
      <c r="B45" s="83"/>
      <c r="C45" s="68" t="s">
        <v>122</v>
      </c>
      <c r="D45" s="69"/>
      <c r="E45" s="69"/>
      <c r="F45" s="7"/>
    </row>
    <row r="46" spans="2:6" ht="15" hidden="1">
      <c r="B46" s="76">
        <v>3</v>
      </c>
      <c r="C46" s="77" t="s">
        <v>14</v>
      </c>
      <c r="D46" s="78">
        <f>D47</f>
        <v>0</v>
      </c>
      <c r="E46" s="78">
        <f>E47</f>
        <v>0</v>
      </c>
      <c r="F46" s="22">
        <f>F47</f>
        <v>0</v>
      </c>
    </row>
    <row r="47" spans="2:6" ht="15" hidden="1">
      <c r="B47" s="79">
        <v>32</v>
      </c>
      <c r="C47" s="80" t="s">
        <v>18</v>
      </c>
      <c r="D47" s="63">
        <f>SUM(D48:D49)</f>
        <v>0</v>
      </c>
      <c r="E47" s="63">
        <f>SUM(E48:E49)</f>
        <v>0</v>
      </c>
      <c r="F47" s="123">
        <f>SUM(F48:F49)</f>
        <v>0</v>
      </c>
    </row>
    <row r="48" spans="2:6" ht="12.75" hidden="1">
      <c r="B48" s="81">
        <v>323</v>
      </c>
      <c r="C48" s="82" t="s">
        <v>21</v>
      </c>
      <c r="D48" s="62"/>
      <c r="E48" s="62"/>
      <c r="F48" s="44"/>
    </row>
    <row r="49" spans="2:6" ht="12.75" hidden="1">
      <c r="B49" s="81">
        <v>329</v>
      </c>
      <c r="C49" s="82" t="s">
        <v>74</v>
      </c>
      <c r="D49" s="62"/>
      <c r="E49" s="62"/>
      <c r="F49" s="44"/>
    </row>
    <row r="50" spans="2:6" ht="12.75" hidden="1">
      <c r="B50" s="87"/>
      <c r="C50" s="88"/>
      <c r="D50" s="89"/>
      <c r="E50" s="89"/>
      <c r="F50" s="121"/>
    </row>
    <row r="51" spans="1:7" ht="12.75">
      <c r="A51" s="75">
        <v>2102</v>
      </c>
      <c r="C51" s="68" t="s">
        <v>81</v>
      </c>
      <c r="D51" s="69"/>
      <c r="E51" s="69"/>
      <c r="F51" s="7"/>
      <c r="G51" s="69"/>
    </row>
    <row r="52" spans="3:6" ht="12.75">
      <c r="C52" s="68" t="s">
        <v>70</v>
      </c>
      <c r="D52" s="69"/>
      <c r="E52" s="69"/>
      <c r="F52" s="7"/>
    </row>
    <row r="53" spans="1:6" ht="12.75">
      <c r="A53" s="68" t="s">
        <v>80</v>
      </c>
      <c r="C53" s="68" t="s">
        <v>82</v>
      </c>
      <c r="D53" s="69"/>
      <c r="E53" s="69"/>
      <c r="F53" s="7"/>
    </row>
    <row r="54" spans="2:8" ht="15">
      <c r="B54" s="76">
        <v>3</v>
      </c>
      <c r="C54" s="77" t="s">
        <v>14</v>
      </c>
      <c r="D54" s="78">
        <f>D55</f>
        <v>184001.53</v>
      </c>
      <c r="E54" s="78">
        <f>E55</f>
        <v>146001.53</v>
      </c>
      <c r="F54" s="22">
        <f>F55</f>
        <v>15345.38</v>
      </c>
      <c r="G54" s="64">
        <f>G55</f>
        <v>184001.53</v>
      </c>
      <c r="H54" s="64">
        <f>G54</f>
        <v>184001.53</v>
      </c>
    </row>
    <row r="55" spans="2:8" ht="15">
      <c r="B55" s="79">
        <v>32</v>
      </c>
      <c r="C55" s="80" t="s">
        <v>18</v>
      </c>
      <c r="D55" s="63">
        <f>SUM(D56:D57)</f>
        <v>184001.53</v>
      </c>
      <c r="E55" s="63">
        <f>SUM(E56:E57)</f>
        <v>146001.53</v>
      </c>
      <c r="F55" s="123">
        <f>SUM(F56:F57)</f>
        <v>15345.38</v>
      </c>
      <c r="G55" s="64">
        <v>184001.53</v>
      </c>
      <c r="H55" s="64">
        <f>G55</f>
        <v>184001.53</v>
      </c>
    </row>
    <row r="56" spans="2:6" ht="12.75">
      <c r="B56" s="81">
        <v>322</v>
      </c>
      <c r="C56" s="82" t="s">
        <v>20</v>
      </c>
      <c r="D56" s="62">
        <v>173000</v>
      </c>
      <c r="E56" s="114">
        <v>135000</v>
      </c>
      <c r="F56" s="44"/>
    </row>
    <row r="57" spans="2:6" ht="12.75">
      <c r="B57" s="81">
        <v>329</v>
      </c>
      <c r="C57" s="82" t="s">
        <v>83</v>
      </c>
      <c r="D57" s="62">
        <v>11001.53</v>
      </c>
      <c r="E57" s="62">
        <v>11001.53</v>
      </c>
      <c r="F57" s="128">
        <v>15345.38</v>
      </c>
    </row>
    <row r="58" spans="2:6" ht="12.75">
      <c r="B58" s="90"/>
      <c r="C58" s="91"/>
      <c r="D58" s="92"/>
      <c r="E58" s="92"/>
      <c r="F58" s="124"/>
    </row>
    <row r="59" spans="1:6" ht="12.75" hidden="1">
      <c r="A59" s="75">
        <v>2401</v>
      </c>
      <c r="C59" s="68" t="s">
        <v>149</v>
      </c>
      <c r="D59" s="69"/>
      <c r="E59" s="69"/>
      <c r="F59" s="7"/>
    </row>
    <row r="60" spans="3:6" ht="12.75" hidden="1">
      <c r="C60" s="68" t="s">
        <v>70</v>
      </c>
      <c r="D60" s="69"/>
      <c r="E60" s="69"/>
      <c r="F60" s="7"/>
    </row>
    <row r="61" spans="1:6" ht="12.75" hidden="1">
      <c r="A61" s="68" t="s">
        <v>150</v>
      </c>
      <c r="C61" s="68" t="s">
        <v>151</v>
      </c>
      <c r="D61" s="69"/>
      <c r="E61" s="69"/>
      <c r="F61" s="7"/>
    </row>
    <row r="62" spans="2:6" ht="15" hidden="1">
      <c r="B62" s="76">
        <v>3</v>
      </c>
      <c r="C62" s="77" t="s">
        <v>14</v>
      </c>
      <c r="D62" s="78">
        <f>D63</f>
        <v>0</v>
      </c>
      <c r="E62" s="78">
        <f>E63</f>
        <v>0</v>
      </c>
      <c r="F62" s="22">
        <f>F63</f>
        <v>0</v>
      </c>
    </row>
    <row r="63" spans="2:6" ht="15" hidden="1">
      <c r="B63" s="79">
        <v>32</v>
      </c>
      <c r="C63" s="80" t="s">
        <v>18</v>
      </c>
      <c r="D63" s="63">
        <f>SUM(D64:D65)</f>
        <v>0</v>
      </c>
      <c r="E63" s="63">
        <f>SUM(E64:E65)</f>
        <v>0</v>
      </c>
      <c r="F63" s="123">
        <f>SUM(F64:F65)</f>
        <v>0</v>
      </c>
    </row>
    <row r="64" spans="2:6" ht="12.75" hidden="1">
      <c r="B64" s="81">
        <v>323</v>
      </c>
      <c r="C64" s="82" t="s">
        <v>21</v>
      </c>
      <c r="D64" s="62"/>
      <c r="E64" s="62"/>
      <c r="F64" s="44"/>
    </row>
    <row r="65" spans="2:6" ht="12.75" hidden="1">
      <c r="B65" s="87"/>
      <c r="C65" s="88"/>
      <c r="D65" s="89"/>
      <c r="E65" s="89"/>
      <c r="F65" s="121"/>
    </row>
    <row r="66" spans="1:6" ht="12.75" hidden="1">
      <c r="A66" s="75">
        <v>2401</v>
      </c>
      <c r="C66" s="68" t="s">
        <v>149</v>
      </c>
      <c r="D66" s="69"/>
      <c r="E66" s="69"/>
      <c r="F66" s="7"/>
    </row>
    <row r="67" spans="3:6" ht="12.75" hidden="1">
      <c r="C67" s="68" t="s">
        <v>70</v>
      </c>
      <c r="D67" s="69"/>
      <c r="E67" s="69"/>
      <c r="F67" s="7"/>
    </row>
    <row r="68" spans="1:6" ht="12.75" hidden="1">
      <c r="A68" s="68" t="s">
        <v>146</v>
      </c>
      <c r="C68" s="68" t="s">
        <v>147</v>
      </c>
      <c r="D68" s="69"/>
      <c r="E68" s="69"/>
      <c r="F68" s="7"/>
    </row>
    <row r="69" spans="2:6" ht="15" hidden="1">
      <c r="B69" s="76">
        <v>3</v>
      </c>
      <c r="C69" s="77" t="s">
        <v>14</v>
      </c>
      <c r="D69" s="78">
        <f>D70</f>
        <v>0</v>
      </c>
      <c r="E69" s="78">
        <f>E70</f>
        <v>0</v>
      </c>
      <c r="F69" s="22">
        <f>F70</f>
        <v>0</v>
      </c>
    </row>
    <row r="70" spans="2:6" ht="15" hidden="1">
      <c r="B70" s="79">
        <v>32</v>
      </c>
      <c r="C70" s="80" t="s">
        <v>18</v>
      </c>
      <c r="D70" s="63">
        <f>SUM(D71:D72)</f>
        <v>0</v>
      </c>
      <c r="E70" s="63">
        <f>SUM(E71:E72)</f>
        <v>0</v>
      </c>
      <c r="F70" s="123">
        <f>SUM(F71:F72)</f>
        <v>0</v>
      </c>
    </row>
    <row r="71" spans="2:6" ht="12.75" hidden="1">
      <c r="B71" s="81">
        <v>323</v>
      </c>
      <c r="C71" s="82" t="s">
        <v>21</v>
      </c>
      <c r="D71" s="62"/>
      <c r="E71" s="62"/>
      <c r="F71" s="44"/>
    </row>
    <row r="72" spans="2:6" ht="12.75" hidden="1">
      <c r="B72" s="87"/>
      <c r="C72" s="88"/>
      <c r="D72" s="89"/>
      <c r="E72" s="89"/>
      <c r="F72" s="121"/>
    </row>
    <row r="73" spans="1:6" ht="12.75">
      <c r="A73" s="68">
        <v>2101</v>
      </c>
      <c r="C73" s="68" t="s">
        <v>71</v>
      </c>
      <c r="D73" s="69"/>
      <c r="E73" s="69"/>
      <c r="F73" s="7"/>
    </row>
    <row r="74" spans="1:6" ht="12.75">
      <c r="A74" s="68">
        <v>53082</v>
      </c>
      <c r="C74" s="106" t="s">
        <v>188</v>
      </c>
      <c r="D74" s="69"/>
      <c r="E74" s="69"/>
      <c r="F74" s="7"/>
    </row>
    <row r="75" spans="1:6" ht="15">
      <c r="A75" s="68" t="s">
        <v>69</v>
      </c>
      <c r="B75" s="84"/>
      <c r="C75" s="85" t="s">
        <v>77</v>
      </c>
      <c r="D75" s="86"/>
      <c r="E75" s="86"/>
      <c r="F75" s="43"/>
    </row>
    <row r="76" spans="2:8" ht="15">
      <c r="B76" s="76">
        <v>3</v>
      </c>
      <c r="C76" s="77" t="s">
        <v>14</v>
      </c>
      <c r="D76" s="78">
        <f>D77+D79</f>
        <v>0</v>
      </c>
      <c r="E76" s="78">
        <f>E77+E79</f>
        <v>1800</v>
      </c>
      <c r="F76" s="22">
        <f>F77+F79</f>
        <v>1800</v>
      </c>
      <c r="G76" s="64">
        <f>G77</f>
        <v>1800</v>
      </c>
      <c r="H76" s="64">
        <f>G76</f>
        <v>1800</v>
      </c>
    </row>
    <row r="77" spans="2:8" ht="15">
      <c r="B77" s="79">
        <v>32</v>
      </c>
      <c r="C77" s="80" t="s">
        <v>18</v>
      </c>
      <c r="D77" s="63">
        <f>SUM(D78:D78)</f>
        <v>0</v>
      </c>
      <c r="E77" s="63">
        <f>SUM(E78:E78)</f>
        <v>1800</v>
      </c>
      <c r="F77" s="123">
        <f>SUM(F78:F78)</f>
        <v>1800</v>
      </c>
      <c r="G77" s="64">
        <v>1800</v>
      </c>
      <c r="H77" s="64">
        <f>G77</f>
        <v>1800</v>
      </c>
    </row>
    <row r="78" spans="2:6" ht="12.75">
      <c r="B78" s="81">
        <v>323</v>
      </c>
      <c r="C78" s="82" t="s">
        <v>21</v>
      </c>
      <c r="D78" s="62"/>
      <c r="E78" s="62">
        <v>1800</v>
      </c>
      <c r="F78" s="44">
        <v>1800</v>
      </c>
    </row>
    <row r="79" spans="2:6" ht="12.75">
      <c r="B79" s="87"/>
      <c r="C79" s="88"/>
      <c r="D79" s="89"/>
      <c r="E79" s="89"/>
      <c r="F79" s="121"/>
    </row>
    <row r="80" spans="1:6" ht="12.75">
      <c r="A80" s="68">
        <v>2301</v>
      </c>
      <c r="B80" s="87"/>
      <c r="C80" s="88" t="s">
        <v>86</v>
      </c>
      <c r="D80" s="89"/>
      <c r="E80" s="89"/>
      <c r="F80" s="121"/>
    </row>
    <row r="81" spans="2:6" ht="12.75">
      <c r="B81" s="87"/>
      <c r="C81" s="88" t="s">
        <v>70</v>
      </c>
      <c r="D81" s="89"/>
      <c r="E81" s="89"/>
      <c r="F81" s="121"/>
    </row>
    <row r="82" spans="1:6" ht="15">
      <c r="A82" s="68" t="s">
        <v>131</v>
      </c>
      <c r="B82" s="93"/>
      <c r="C82" s="88" t="s">
        <v>117</v>
      </c>
      <c r="D82" s="94"/>
      <c r="E82" s="94"/>
      <c r="F82" s="125"/>
    </row>
    <row r="83" spans="2:8" ht="15">
      <c r="B83" s="95">
        <v>3.4</v>
      </c>
      <c r="C83" s="96" t="s">
        <v>160</v>
      </c>
      <c r="D83" s="97">
        <f>D84+D87</f>
        <v>7000</v>
      </c>
      <c r="E83" s="97">
        <f>E84+E87</f>
        <v>7000</v>
      </c>
      <c r="F83" s="126">
        <f>F84+F87</f>
        <v>7000</v>
      </c>
      <c r="G83" s="64">
        <f>G84+G87</f>
        <v>7000</v>
      </c>
      <c r="H83" s="64">
        <f>H84+H87</f>
        <v>7000</v>
      </c>
    </row>
    <row r="84" spans="1:8" ht="15">
      <c r="A84" s="75"/>
      <c r="B84" s="76">
        <v>3</v>
      </c>
      <c r="C84" s="77" t="s">
        <v>14</v>
      </c>
      <c r="D84" s="78">
        <f>D85</f>
        <v>3500</v>
      </c>
      <c r="E84" s="78">
        <f>E85</f>
        <v>3500</v>
      </c>
      <c r="F84" s="22">
        <f>F85</f>
        <v>0</v>
      </c>
      <c r="G84" s="64">
        <f>G85</f>
        <v>3500</v>
      </c>
      <c r="H84" s="64">
        <f>G84</f>
        <v>3500</v>
      </c>
    </row>
    <row r="85" spans="2:8" ht="15">
      <c r="B85" s="79">
        <v>32</v>
      </c>
      <c r="C85" s="80" t="s">
        <v>18</v>
      </c>
      <c r="D85" s="63">
        <f>D86</f>
        <v>3500</v>
      </c>
      <c r="E85" s="63">
        <f>E86</f>
        <v>3500</v>
      </c>
      <c r="F85" s="123">
        <f>F86</f>
        <v>0</v>
      </c>
      <c r="G85" s="64">
        <v>3500</v>
      </c>
      <c r="H85" s="64">
        <f>G85</f>
        <v>3500</v>
      </c>
    </row>
    <row r="86" spans="2:6" ht="12.75">
      <c r="B86" s="81">
        <v>329</v>
      </c>
      <c r="C86" s="82" t="s">
        <v>83</v>
      </c>
      <c r="D86" s="62">
        <v>3500</v>
      </c>
      <c r="E86" s="62">
        <v>3500</v>
      </c>
      <c r="F86" s="128">
        <v>0</v>
      </c>
    </row>
    <row r="87" spans="2:8" ht="15">
      <c r="B87" s="76">
        <v>4</v>
      </c>
      <c r="C87" s="77" t="s">
        <v>22</v>
      </c>
      <c r="D87" s="78">
        <f>D88</f>
        <v>3500</v>
      </c>
      <c r="E87" s="78">
        <f>E88</f>
        <v>3500</v>
      </c>
      <c r="F87" s="22">
        <f>F88</f>
        <v>7000</v>
      </c>
      <c r="G87" s="64">
        <f>G88</f>
        <v>3500</v>
      </c>
      <c r="H87" s="64">
        <f>G87</f>
        <v>3500</v>
      </c>
    </row>
    <row r="88" spans="2:8" ht="15">
      <c r="B88" s="102">
        <v>42</v>
      </c>
      <c r="C88" s="103" t="s">
        <v>54</v>
      </c>
      <c r="D88" s="104">
        <f>D89</f>
        <v>3500</v>
      </c>
      <c r="E88" s="104">
        <f>E89</f>
        <v>3500</v>
      </c>
      <c r="F88" s="116">
        <f>F89</f>
        <v>7000</v>
      </c>
      <c r="G88" s="64">
        <v>3500</v>
      </c>
      <c r="H88" s="64">
        <f>G88</f>
        <v>3500</v>
      </c>
    </row>
    <row r="89" spans="2:6" ht="12.75">
      <c r="B89" s="100">
        <v>422</v>
      </c>
      <c r="C89" s="101" t="s">
        <v>118</v>
      </c>
      <c r="D89" s="61">
        <v>3500</v>
      </c>
      <c r="E89" s="61">
        <v>3500</v>
      </c>
      <c r="F89" s="129">
        <v>7000</v>
      </c>
    </row>
    <row r="90" spans="2:6" ht="12.75" hidden="1">
      <c r="B90" s="105"/>
      <c r="C90" s="106"/>
      <c r="D90" s="107"/>
      <c r="E90" s="107"/>
      <c r="F90" s="27"/>
    </row>
    <row r="91" spans="2:6" ht="12.75" hidden="1">
      <c r="B91" s="87"/>
      <c r="C91" s="88" t="s">
        <v>70</v>
      </c>
      <c r="D91" s="89"/>
      <c r="E91" s="89"/>
      <c r="F91" s="121"/>
    </row>
    <row r="92" spans="1:6" ht="15" hidden="1">
      <c r="A92" s="68" t="s">
        <v>101</v>
      </c>
      <c r="B92" s="93"/>
      <c r="C92" s="88" t="s">
        <v>115</v>
      </c>
      <c r="D92" s="94"/>
      <c r="E92" s="94"/>
      <c r="F92" s="125"/>
    </row>
    <row r="93" spans="1:6" ht="15" hidden="1">
      <c r="A93" s="75"/>
      <c r="B93" s="76">
        <v>3</v>
      </c>
      <c r="C93" s="77" t="s">
        <v>14</v>
      </c>
      <c r="D93" s="78">
        <f aca="true" t="shared" si="0" ref="D93:F94">D94</f>
        <v>0</v>
      </c>
      <c r="E93" s="78">
        <f t="shared" si="0"/>
        <v>0</v>
      </c>
      <c r="F93" s="22">
        <f t="shared" si="0"/>
        <v>0</v>
      </c>
    </row>
    <row r="94" spans="2:6" ht="15" hidden="1">
      <c r="B94" s="79">
        <v>32</v>
      </c>
      <c r="C94" s="80" t="s">
        <v>18</v>
      </c>
      <c r="D94" s="63">
        <f t="shared" si="0"/>
        <v>0</v>
      </c>
      <c r="E94" s="63">
        <f t="shared" si="0"/>
        <v>0</v>
      </c>
      <c r="F94" s="123">
        <f t="shared" si="0"/>
        <v>0</v>
      </c>
    </row>
    <row r="95" spans="2:6" ht="12.75" hidden="1">
      <c r="B95" s="81">
        <v>322</v>
      </c>
      <c r="C95" s="82" t="s">
        <v>20</v>
      </c>
      <c r="D95" s="62"/>
      <c r="E95" s="62"/>
      <c r="F95" s="44"/>
    </row>
    <row r="96" spans="2:6" ht="15">
      <c r="B96" s="98"/>
      <c r="C96" s="99"/>
      <c r="D96" s="86"/>
      <c r="E96" s="86"/>
      <c r="F96" s="43"/>
    </row>
    <row r="97" spans="1:6" ht="15">
      <c r="A97" s="68">
        <v>2301</v>
      </c>
      <c r="B97" s="87"/>
      <c r="C97" s="88" t="s">
        <v>86</v>
      </c>
      <c r="D97" s="86"/>
      <c r="E97" s="86"/>
      <c r="F97" s="43"/>
    </row>
    <row r="98" spans="2:6" ht="15">
      <c r="B98" s="87"/>
      <c r="C98" s="88" t="s">
        <v>70</v>
      </c>
      <c r="D98" s="86"/>
      <c r="E98" s="86"/>
      <c r="F98" s="43"/>
    </row>
    <row r="99" spans="1:6" ht="15">
      <c r="A99" s="68" t="s">
        <v>101</v>
      </c>
      <c r="B99" s="93"/>
      <c r="C99" s="88" t="s">
        <v>115</v>
      </c>
      <c r="D99" s="86"/>
      <c r="E99" s="86"/>
      <c r="F99" s="43"/>
    </row>
    <row r="100" spans="2:6" ht="15">
      <c r="B100" s="77">
        <v>3</v>
      </c>
      <c r="C100" s="77" t="s">
        <v>14</v>
      </c>
      <c r="D100" s="78">
        <f>D101</f>
        <v>0</v>
      </c>
      <c r="E100" s="78">
        <f>E101</f>
        <v>892</v>
      </c>
      <c r="F100" s="22">
        <f>F101</f>
        <v>892</v>
      </c>
    </row>
    <row r="101" spans="2:6" ht="15">
      <c r="B101" s="80">
        <v>32</v>
      </c>
      <c r="C101" s="80" t="s">
        <v>18</v>
      </c>
      <c r="D101" s="63">
        <f>SUM(D102:D104)</f>
        <v>0</v>
      </c>
      <c r="E101" s="63">
        <f>SUM(E102:E104)</f>
        <v>892</v>
      </c>
      <c r="F101" s="123">
        <f>SUM(F102:F104)</f>
        <v>892</v>
      </c>
    </row>
    <row r="102" spans="2:6" ht="12.75">
      <c r="B102" s="100">
        <v>321</v>
      </c>
      <c r="C102" s="101" t="s">
        <v>19</v>
      </c>
      <c r="D102" s="61"/>
      <c r="E102" s="61"/>
      <c r="F102" s="14"/>
    </row>
    <row r="103" spans="2:6" ht="12.75">
      <c r="B103" s="81">
        <v>322</v>
      </c>
      <c r="C103" s="82" t="s">
        <v>20</v>
      </c>
      <c r="D103" s="62"/>
      <c r="E103" s="62">
        <v>892</v>
      </c>
      <c r="F103" s="44">
        <v>892</v>
      </c>
    </row>
    <row r="104" spans="2:6" ht="12.75">
      <c r="B104" s="100">
        <v>323</v>
      </c>
      <c r="C104" s="101" t="s">
        <v>21</v>
      </c>
      <c r="D104" s="61"/>
      <c r="E104" s="61"/>
      <c r="F104" s="14"/>
    </row>
    <row r="105" spans="2:6" ht="12.75">
      <c r="B105" s="105"/>
      <c r="C105" s="106"/>
      <c r="D105" s="107"/>
      <c r="E105" s="107"/>
      <c r="F105" s="27"/>
    </row>
    <row r="106" spans="1:6" ht="15">
      <c r="A106" s="68">
        <v>2301</v>
      </c>
      <c r="B106" s="98"/>
      <c r="C106" s="106" t="s">
        <v>86</v>
      </c>
      <c r="D106" s="86"/>
      <c r="E106" s="86"/>
      <c r="F106" s="43"/>
    </row>
    <row r="107" spans="1:6" ht="12.75">
      <c r="A107" s="68">
        <v>55291</v>
      </c>
      <c r="B107" s="105"/>
      <c r="C107" s="106" t="s">
        <v>108</v>
      </c>
      <c r="D107" s="107"/>
      <c r="E107" s="107"/>
      <c r="F107" s="27"/>
    </row>
    <row r="108" spans="1:6" ht="12.75">
      <c r="A108" s="68" t="s">
        <v>84</v>
      </c>
      <c r="B108" s="105"/>
      <c r="C108" s="106" t="s">
        <v>46</v>
      </c>
      <c r="D108" s="107"/>
      <c r="E108" s="107"/>
      <c r="F108" s="27"/>
    </row>
    <row r="109" spans="2:8" ht="15">
      <c r="B109" s="76">
        <v>3</v>
      </c>
      <c r="C109" s="77" t="s">
        <v>14</v>
      </c>
      <c r="D109" s="78">
        <f>D110+D114</f>
        <v>500000</v>
      </c>
      <c r="E109" s="78">
        <f>E110+E114</f>
        <v>500000</v>
      </c>
      <c r="F109" s="22">
        <f>F110+F114</f>
        <v>455555</v>
      </c>
      <c r="G109" s="64">
        <f>SUM(G110:G114)</f>
        <v>500000</v>
      </c>
      <c r="H109" s="64">
        <f>G109</f>
        <v>500000</v>
      </c>
    </row>
    <row r="110" spans="2:8" ht="15">
      <c r="B110" s="102">
        <v>31</v>
      </c>
      <c r="C110" s="103" t="s">
        <v>15</v>
      </c>
      <c r="D110" s="104">
        <f>SUM(D111:D113)</f>
        <v>485000</v>
      </c>
      <c r="E110" s="104">
        <f>SUM(E111:E113)</f>
        <v>490000</v>
      </c>
      <c r="F110" s="116">
        <f>SUM(F111:F113)</f>
        <v>448225</v>
      </c>
      <c r="G110" s="64">
        <v>485000</v>
      </c>
      <c r="H110" s="64">
        <f>G110</f>
        <v>485000</v>
      </c>
    </row>
    <row r="111" spans="2:6" ht="12.75">
      <c r="B111" s="100">
        <v>311</v>
      </c>
      <c r="C111" s="101" t="s">
        <v>85</v>
      </c>
      <c r="D111" s="61">
        <v>400000</v>
      </c>
      <c r="E111" s="115">
        <v>403500</v>
      </c>
      <c r="F111" s="129">
        <v>379000</v>
      </c>
    </row>
    <row r="112" spans="2:6" ht="12.75">
      <c r="B112" s="100">
        <v>312</v>
      </c>
      <c r="C112" s="101" t="s">
        <v>99</v>
      </c>
      <c r="D112" s="61">
        <v>20000</v>
      </c>
      <c r="E112" s="61">
        <v>20000</v>
      </c>
      <c r="F112" s="129">
        <v>9000</v>
      </c>
    </row>
    <row r="113" spans="1:6" ht="12.75">
      <c r="A113" s="75"/>
      <c r="B113" s="100">
        <v>313</v>
      </c>
      <c r="C113" s="101" t="s">
        <v>17</v>
      </c>
      <c r="D113" s="61">
        <v>65000</v>
      </c>
      <c r="E113" s="115">
        <v>66500</v>
      </c>
      <c r="F113" s="129">
        <v>60225</v>
      </c>
    </row>
    <row r="114" spans="2:8" ht="15">
      <c r="B114" s="102">
        <v>32</v>
      </c>
      <c r="C114" s="103" t="s">
        <v>18</v>
      </c>
      <c r="D114" s="104">
        <f>SUM(D115:D115)</f>
        <v>15000</v>
      </c>
      <c r="E114" s="104">
        <f>SUM(E115:E115)</f>
        <v>10000</v>
      </c>
      <c r="F114" s="116">
        <f>SUM(F115:F115)</f>
        <v>7330</v>
      </c>
      <c r="G114" s="64">
        <v>15000</v>
      </c>
      <c r="H114" s="64">
        <f>G114</f>
        <v>15000</v>
      </c>
    </row>
    <row r="115" spans="2:6" ht="12.75">
      <c r="B115" s="100">
        <v>321</v>
      </c>
      <c r="C115" s="101" t="s">
        <v>19</v>
      </c>
      <c r="D115" s="61">
        <v>15000</v>
      </c>
      <c r="E115" s="115">
        <v>10000</v>
      </c>
      <c r="F115" s="129">
        <v>7330</v>
      </c>
    </row>
    <row r="116" spans="2:6" ht="15">
      <c r="B116" s="98"/>
      <c r="C116" s="99"/>
      <c r="D116" s="86"/>
      <c r="E116" s="86"/>
      <c r="F116" s="43"/>
    </row>
    <row r="117" spans="1:6" ht="15">
      <c r="A117" s="68">
        <v>2301</v>
      </c>
      <c r="B117" s="98"/>
      <c r="C117" s="106" t="s">
        <v>86</v>
      </c>
      <c r="D117" s="86"/>
      <c r="E117" s="86"/>
      <c r="F117" s="43"/>
    </row>
    <row r="118" spans="1:6" ht="12.75">
      <c r="A118" s="68">
        <v>55291</v>
      </c>
      <c r="B118" s="105"/>
      <c r="C118" s="106" t="s">
        <v>108</v>
      </c>
      <c r="D118" s="107"/>
      <c r="E118" s="107"/>
      <c r="F118" s="27"/>
    </row>
    <row r="119" spans="1:6" ht="12.75">
      <c r="A119" s="68" t="s">
        <v>97</v>
      </c>
      <c r="B119" s="105"/>
      <c r="C119" s="106" t="s">
        <v>152</v>
      </c>
      <c r="D119" s="107"/>
      <c r="E119" s="107"/>
      <c r="F119" s="27"/>
    </row>
    <row r="120" spans="2:8" ht="15">
      <c r="B120" s="76">
        <v>3</v>
      </c>
      <c r="C120" s="77" t="s">
        <v>14</v>
      </c>
      <c r="D120" s="78">
        <f>D121</f>
        <v>5000</v>
      </c>
      <c r="E120" s="78">
        <f>E121</f>
        <v>10200</v>
      </c>
      <c r="F120" s="22">
        <f>F121</f>
        <v>9986.25</v>
      </c>
      <c r="G120" s="64">
        <f>G121</f>
        <v>5000</v>
      </c>
      <c r="H120" s="64">
        <f>G120</f>
        <v>5000</v>
      </c>
    </row>
    <row r="121" spans="2:8" ht="15">
      <c r="B121" s="102">
        <v>32</v>
      </c>
      <c r="C121" s="103" t="s">
        <v>18</v>
      </c>
      <c r="D121" s="104">
        <f>SUM(D122:D124)</f>
        <v>5000</v>
      </c>
      <c r="E121" s="104">
        <f>SUM(E122:E124)</f>
        <v>10200</v>
      </c>
      <c r="F121" s="116">
        <f>SUM(F122:F124)</f>
        <v>9986.25</v>
      </c>
      <c r="G121" s="64">
        <v>5000</v>
      </c>
      <c r="H121" s="64">
        <f>G121</f>
        <v>5000</v>
      </c>
    </row>
    <row r="122" spans="2:8" ht="15">
      <c r="B122" s="81">
        <v>322</v>
      </c>
      <c r="C122" s="82" t="s">
        <v>20</v>
      </c>
      <c r="D122" s="62"/>
      <c r="E122" s="114">
        <v>6426</v>
      </c>
      <c r="F122" s="128">
        <v>6212.25</v>
      </c>
      <c r="G122" s="64"/>
      <c r="H122" s="64"/>
    </row>
    <row r="123" spans="2:8" ht="15">
      <c r="B123" s="100">
        <v>323</v>
      </c>
      <c r="C123" s="101" t="s">
        <v>21</v>
      </c>
      <c r="D123" s="61">
        <v>5000</v>
      </c>
      <c r="E123" s="115">
        <v>1774</v>
      </c>
      <c r="F123" s="14">
        <v>1774</v>
      </c>
      <c r="G123" s="64"/>
      <c r="H123" s="64"/>
    </row>
    <row r="124" spans="1:6" ht="12.75">
      <c r="A124" s="75"/>
      <c r="B124" s="100">
        <v>329</v>
      </c>
      <c r="C124" s="101" t="s">
        <v>83</v>
      </c>
      <c r="D124" s="61"/>
      <c r="E124" s="115">
        <v>2000</v>
      </c>
      <c r="F124" s="14">
        <v>2000</v>
      </c>
    </row>
    <row r="125" spans="2:6" ht="15">
      <c r="B125" s="98"/>
      <c r="C125" s="99"/>
      <c r="D125" s="86"/>
      <c r="E125" s="86"/>
      <c r="F125" s="43"/>
    </row>
    <row r="126" spans="1:6" ht="15">
      <c r="A126" s="68">
        <v>2301</v>
      </c>
      <c r="B126" s="98"/>
      <c r="C126" s="106" t="s">
        <v>86</v>
      </c>
      <c r="D126" s="86"/>
      <c r="E126" s="86"/>
      <c r="F126" s="43"/>
    </row>
    <row r="127" spans="1:6" ht="12.75">
      <c r="A127" s="68">
        <v>53082</v>
      </c>
      <c r="B127" s="105"/>
      <c r="C127" s="106" t="s">
        <v>188</v>
      </c>
      <c r="D127" s="107"/>
      <c r="E127" s="107"/>
      <c r="F127" s="27"/>
    </row>
    <row r="128" spans="1:6" ht="12.75">
      <c r="A128" s="68" t="s">
        <v>189</v>
      </c>
      <c r="B128" s="105"/>
      <c r="C128" s="106" t="s">
        <v>190</v>
      </c>
      <c r="D128" s="107"/>
      <c r="E128" s="107"/>
      <c r="F128" s="27"/>
    </row>
    <row r="129" spans="2:8" ht="15">
      <c r="B129" s="76">
        <v>3</v>
      </c>
      <c r="C129" s="77" t="s">
        <v>14</v>
      </c>
      <c r="D129" s="78">
        <f>D131</f>
        <v>35000</v>
      </c>
      <c r="E129" s="78">
        <f>E131</f>
        <v>38000</v>
      </c>
      <c r="F129" s="22">
        <f>F131</f>
        <v>60000</v>
      </c>
      <c r="G129" s="64">
        <f>G130+G131+G133</f>
        <v>108000</v>
      </c>
      <c r="H129" s="64">
        <f>G129</f>
        <v>108000</v>
      </c>
    </row>
    <row r="130" spans="2:8" ht="15">
      <c r="B130" s="102">
        <v>32</v>
      </c>
      <c r="C130" s="103" t="s">
        <v>18</v>
      </c>
      <c r="D130" s="78"/>
      <c r="E130" s="78"/>
      <c r="F130" s="22"/>
      <c r="G130" s="64">
        <v>108000</v>
      </c>
      <c r="H130" s="64">
        <v>108000</v>
      </c>
    </row>
    <row r="131" spans="2:8" ht="15">
      <c r="B131" s="102">
        <v>37</v>
      </c>
      <c r="C131" s="103" t="s">
        <v>207</v>
      </c>
      <c r="D131" s="104">
        <f>SUM(D132:D132)</f>
        <v>35000</v>
      </c>
      <c r="E131" s="104">
        <f>SUM(E132:E132)</f>
        <v>38000</v>
      </c>
      <c r="F131" s="116">
        <f>SUM(F132:F132)</f>
        <v>60000</v>
      </c>
      <c r="G131" s="64">
        <v>0</v>
      </c>
      <c r="H131" s="64">
        <f>G131</f>
        <v>0</v>
      </c>
    </row>
    <row r="132" spans="1:6" ht="12.75">
      <c r="A132" s="75"/>
      <c r="B132" s="81">
        <v>372</v>
      </c>
      <c r="C132" s="82" t="s">
        <v>79</v>
      </c>
      <c r="D132" s="61">
        <v>35000</v>
      </c>
      <c r="E132" s="61">
        <v>38000</v>
      </c>
      <c r="F132" s="129">
        <v>60000</v>
      </c>
    </row>
    <row r="133" spans="2:8" ht="15">
      <c r="B133" s="76">
        <v>4</v>
      </c>
      <c r="C133" s="77" t="s">
        <v>22</v>
      </c>
      <c r="D133" s="78">
        <f aca="true" t="shared" si="1" ref="D133:F133">D134</f>
        <v>73000</v>
      </c>
      <c r="E133" s="78">
        <f t="shared" si="1"/>
        <v>70000</v>
      </c>
      <c r="F133" s="22">
        <f t="shared" si="1"/>
        <v>100000</v>
      </c>
      <c r="G133" s="64">
        <f>G134</f>
        <v>0</v>
      </c>
      <c r="H133" s="64">
        <f>G133</f>
        <v>0</v>
      </c>
    </row>
    <row r="134" spans="2:8" ht="15">
      <c r="B134" s="102">
        <v>42</v>
      </c>
      <c r="C134" s="103" t="s">
        <v>54</v>
      </c>
      <c r="D134" s="104">
        <f>SUM(D135:D136)</f>
        <v>73000</v>
      </c>
      <c r="E134" s="104">
        <f>SUM(E135:E136)</f>
        <v>70000</v>
      </c>
      <c r="F134" s="116">
        <f>SUM(F135:F136)</f>
        <v>100000</v>
      </c>
      <c r="G134" s="64">
        <v>0</v>
      </c>
      <c r="H134" s="64">
        <f>G134</f>
        <v>0</v>
      </c>
    </row>
    <row r="135" spans="2:6" ht="12.75">
      <c r="B135" s="100">
        <v>424</v>
      </c>
      <c r="C135" s="101" t="s">
        <v>48</v>
      </c>
      <c r="D135" s="61">
        <v>73000</v>
      </c>
      <c r="E135" s="61">
        <v>70000</v>
      </c>
      <c r="F135" s="129">
        <v>100000</v>
      </c>
    </row>
    <row r="136" spans="2:6" ht="15">
      <c r="B136" s="98"/>
      <c r="C136" s="99"/>
      <c r="D136" s="86"/>
      <c r="E136" s="86"/>
      <c r="F136" s="43"/>
    </row>
    <row r="137" spans="1:6" ht="15">
      <c r="A137" s="68">
        <v>2301</v>
      </c>
      <c r="B137" s="98"/>
      <c r="C137" s="106" t="s">
        <v>86</v>
      </c>
      <c r="D137" s="86"/>
      <c r="E137" s="86"/>
      <c r="F137" s="43"/>
    </row>
    <row r="138" spans="1:6" ht="12.75">
      <c r="A138" s="68">
        <v>55291</v>
      </c>
      <c r="B138" s="105"/>
      <c r="C138" s="106" t="s">
        <v>108</v>
      </c>
      <c r="D138" s="107"/>
      <c r="E138" s="107"/>
      <c r="F138" s="27"/>
    </row>
    <row r="139" spans="1:6" ht="12.75">
      <c r="A139" s="68" t="s">
        <v>88</v>
      </c>
      <c r="B139" s="105"/>
      <c r="C139" s="106" t="s">
        <v>89</v>
      </c>
      <c r="D139" s="107"/>
      <c r="E139" s="107"/>
      <c r="F139" s="27"/>
    </row>
    <row r="140" spans="2:8" ht="15">
      <c r="B140" s="76">
        <v>3</v>
      </c>
      <c r="C140" s="77" t="s">
        <v>14</v>
      </c>
      <c r="D140" s="78">
        <f>D141</f>
        <v>4500</v>
      </c>
      <c r="E140" s="78">
        <f>E141</f>
        <v>3500</v>
      </c>
      <c r="F140" s="22">
        <f>F141</f>
        <v>2498.55</v>
      </c>
      <c r="G140" s="64">
        <f>G141</f>
        <v>4500</v>
      </c>
      <c r="H140" s="64">
        <f>G140</f>
        <v>4500</v>
      </c>
    </row>
    <row r="141" spans="2:8" ht="15">
      <c r="B141" s="102">
        <v>32</v>
      </c>
      <c r="C141" s="103" t="s">
        <v>18</v>
      </c>
      <c r="D141" s="104">
        <f>SUM(D142:D142)</f>
        <v>4500</v>
      </c>
      <c r="E141" s="104">
        <f>SUM(E142:E142)</f>
        <v>3500</v>
      </c>
      <c r="F141" s="116">
        <f>SUM(F142:F142)</f>
        <v>2498.55</v>
      </c>
      <c r="G141" s="64">
        <v>4500</v>
      </c>
      <c r="H141" s="64">
        <f>G141</f>
        <v>4500</v>
      </c>
    </row>
    <row r="142" spans="1:6" ht="12.75">
      <c r="A142" s="75"/>
      <c r="B142" s="100">
        <v>329</v>
      </c>
      <c r="C142" s="101" t="s">
        <v>83</v>
      </c>
      <c r="D142" s="61">
        <v>4500</v>
      </c>
      <c r="E142" s="115">
        <v>3500</v>
      </c>
      <c r="F142" s="129">
        <v>2498.55</v>
      </c>
    </row>
    <row r="143" spans="1:6" ht="12.75">
      <c r="A143" s="75"/>
      <c r="B143" s="105"/>
      <c r="C143" s="106"/>
      <c r="D143" s="107"/>
      <c r="E143" s="107"/>
      <c r="F143" s="27"/>
    </row>
    <row r="144" spans="1:6" ht="12.75">
      <c r="A144" s="68">
        <v>2301</v>
      </c>
      <c r="B144" s="105"/>
      <c r="C144" s="106" t="s">
        <v>86</v>
      </c>
      <c r="D144" s="107"/>
      <c r="E144" s="107"/>
      <c r="F144" s="27"/>
    </row>
    <row r="145" spans="1:6" ht="12.75">
      <c r="A145" s="68">
        <v>55291</v>
      </c>
      <c r="B145" s="105"/>
      <c r="C145" s="106" t="s">
        <v>108</v>
      </c>
      <c r="D145" s="107"/>
      <c r="E145" s="107"/>
      <c r="F145" s="27"/>
    </row>
    <row r="146" spans="1:6" ht="15">
      <c r="A146" s="68" t="s">
        <v>90</v>
      </c>
      <c r="B146" s="98"/>
      <c r="C146" s="106" t="s">
        <v>91</v>
      </c>
      <c r="D146" s="86"/>
      <c r="E146" s="86"/>
      <c r="F146" s="43"/>
    </row>
    <row r="147" spans="2:8" ht="15">
      <c r="B147" s="76">
        <v>3</v>
      </c>
      <c r="C147" s="77" t="s">
        <v>14</v>
      </c>
      <c r="D147" s="78">
        <f>D148</f>
        <v>45000</v>
      </c>
      <c r="E147" s="78">
        <f>E148</f>
        <v>45000</v>
      </c>
      <c r="F147" s="22">
        <f>F148</f>
        <v>14114.9</v>
      </c>
      <c r="G147" s="64">
        <f>G148</f>
        <v>45000</v>
      </c>
      <c r="H147" s="64">
        <f>G147</f>
        <v>45000</v>
      </c>
    </row>
    <row r="148" spans="2:8" ht="15">
      <c r="B148" s="102">
        <v>31</v>
      </c>
      <c r="C148" s="103" t="s">
        <v>15</v>
      </c>
      <c r="D148" s="104">
        <f>SUM(D149:D150)</f>
        <v>45000</v>
      </c>
      <c r="E148" s="104">
        <f>SUM(E149:E150)</f>
        <v>45000</v>
      </c>
      <c r="F148" s="116">
        <f>SUM(F149:F150)</f>
        <v>14114.9</v>
      </c>
      <c r="G148" s="64">
        <v>45000</v>
      </c>
      <c r="H148" s="64">
        <f>G148</f>
        <v>45000</v>
      </c>
    </row>
    <row r="149" spans="2:7" ht="12.75">
      <c r="B149" s="100">
        <v>311</v>
      </c>
      <c r="C149" s="101" t="s">
        <v>85</v>
      </c>
      <c r="D149" s="61">
        <v>38500</v>
      </c>
      <c r="E149" s="61">
        <v>38500</v>
      </c>
      <c r="F149" s="129">
        <v>12115.81</v>
      </c>
      <c r="G149" s="69"/>
    </row>
    <row r="150" spans="2:6" ht="12.75">
      <c r="B150" s="100">
        <v>313</v>
      </c>
      <c r="C150" s="101" t="s">
        <v>17</v>
      </c>
      <c r="D150" s="61">
        <v>6500</v>
      </c>
      <c r="E150" s="61">
        <v>6500</v>
      </c>
      <c r="F150" s="129">
        <v>1999.09</v>
      </c>
    </row>
    <row r="151" spans="2:6" ht="15">
      <c r="B151" s="98"/>
      <c r="C151" s="99"/>
      <c r="D151" s="86"/>
      <c r="E151" s="86"/>
      <c r="F151" s="43"/>
    </row>
    <row r="152" spans="1:6" ht="12.75">
      <c r="A152" s="68">
        <v>2301</v>
      </c>
      <c r="B152" s="105"/>
      <c r="C152" s="106" t="s">
        <v>86</v>
      </c>
      <c r="D152" s="107"/>
      <c r="E152" s="107"/>
      <c r="F152" s="27"/>
    </row>
    <row r="153" spans="1:6" ht="12.75">
      <c r="A153" s="68">
        <v>55291</v>
      </c>
      <c r="B153" s="105"/>
      <c r="C153" s="106" t="s">
        <v>108</v>
      </c>
      <c r="D153" s="107"/>
      <c r="E153" s="107"/>
      <c r="F153" s="27"/>
    </row>
    <row r="154" spans="1:6" ht="12.75">
      <c r="A154" s="75" t="s">
        <v>92</v>
      </c>
      <c r="B154" s="105"/>
      <c r="C154" s="106" t="s">
        <v>93</v>
      </c>
      <c r="D154" s="107"/>
      <c r="E154" s="107"/>
      <c r="F154" s="27"/>
    </row>
    <row r="155" spans="2:8" ht="15">
      <c r="B155" s="76">
        <v>3</v>
      </c>
      <c r="C155" s="77" t="s">
        <v>14</v>
      </c>
      <c r="D155" s="78">
        <f>D156</f>
        <v>70000</v>
      </c>
      <c r="E155" s="78">
        <f>E156</f>
        <v>70000</v>
      </c>
      <c r="F155" s="22">
        <f>F156</f>
        <v>70000</v>
      </c>
      <c r="G155" s="64">
        <f>G156</f>
        <v>70000</v>
      </c>
      <c r="H155" s="64">
        <f>G155</f>
        <v>70000</v>
      </c>
    </row>
    <row r="156" spans="2:8" ht="15">
      <c r="B156" s="102">
        <v>31</v>
      </c>
      <c r="C156" s="103" t="s">
        <v>15</v>
      </c>
      <c r="D156" s="104">
        <f>SUM(D157:D158)</f>
        <v>70000</v>
      </c>
      <c r="E156" s="104">
        <f>SUM(E157:E158)</f>
        <v>70000</v>
      </c>
      <c r="F156" s="116">
        <f>SUM(F157:F158)</f>
        <v>70000</v>
      </c>
      <c r="G156" s="64">
        <v>70000</v>
      </c>
      <c r="H156" s="64">
        <f>G156</f>
        <v>70000</v>
      </c>
    </row>
    <row r="157" spans="2:6" ht="12.75">
      <c r="B157" s="100">
        <v>311</v>
      </c>
      <c r="C157" s="101" t="s">
        <v>85</v>
      </c>
      <c r="D157" s="61">
        <v>60000</v>
      </c>
      <c r="E157" s="61">
        <v>60000</v>
      </c>
      <c r="F157" s="14">
        <v>60100</v>
      </c>
    </row>
    <row r="158" spans="2:6" ht="12.75">
      <c r="B158" s="100">
        <v>313</v>
      </c>
      <c r="C158" s="101" t="s">
        <v>17</v>
      </c>
      <c r="D158" s="61">
        <v>10000</v>
      </c>
      <c r="E158" s="61">
        <v>10000</v>
      </c>
      <c r="F158" s="14">
        <v>9900</v>
      </c>
    </row>
    <row r="159" spans="2:6" ht="12.75">
      <c r="B159" s="105"/>
      <c r="C159" s="106"/>
      <c r="D159" s="107"/>
      <c r="E159" s="107"/>
      <c r="F159" s="27"/>
    </row>
    <row r="160" spans="1:6" ht="12.75">
      <c r="A160" s="68">
        <v>2301</v>
      </c>
      <c r="B160" s="105"/>
      <c r="C160" s="106" t="s">
        <v>86</v>
      </c>
      <c r="D160" s="107"/>
      <c r="E160" s="107"/>
      <c r="F160" s="27"/>
    </row>
    <row r="161" spans="1:6" ht="12.75">
      <c r="A161" s="75">
        <v>55291</v>
      </c>
      <c r="B161" s="105"/>
      <c r="C161" s="106" t="s">
        <v>108</v>
      </c>
      <c r="D161" s="107"/>
      <c r="E161" s="107"/>
      <c r="F161" s="27"/>
    </row>
    <row r="162" spans="1:6" ht="12.75">
      <c r="A162" s="68" t="s">
        <v>94</v>
      </c>
      <c r="B162" s="105"/>
      <c r="C162" s="106" t="s">
        <v>45</v>
      </c>
      <c r="D162" s="107"/>
      <c r="E162" s="107"/>
      <c r="F162" s="27"/>
    </row>
    <row r="163" spans="2:8" ht="15">
      <c r="B163" s="76">
        <v>3</v>
      </c>
      <c r="C163" s="77" t="s">
        <v>14</v>
      </c>
      <c r="D163" s="78">
        <f>D164</f>
        <v>5000</v>
      </c>
      <c r="E163" s="78">
        <f>E164</f>
        <v>5000</v>
      </c>
      <c r="F163" s="22">
        <f>F164</f>
        <v>0</v>
      </c>
      <c r="G163" s="64">
        <f>G164</f>
        <v>5000</v>
      </c>
      <c r="H163" s="64">
        <f>G163</f>
        <v>5000</v>
      </c>
    </row>
    <row r="164" spans="2:8" ht="15">
      <c r="B164" s="102">
        <v>32</v>
      </c>
      <c r="C164" s="103" t="s">
        <v>18</v>
      </c>
      <c r="D164" s="104">
        <f>SUM(D165:D166)</f>
        <v>5000</v>
      </c>
      <c r="E164" s="104">
        <f>SUM(E165:E166)</f>
        <v>5000</v>
      </c>
      <c r="F164" s="116">
        <f>SUM(F165:F166)</f>
        <v>0</v>
      </c>
      <c r="G164" s="64">
        <v>5000</v>
      </c>
      <c r="H164" s="64">
        <f>G164</f>
        <v>5000</v>
      </c>
    </row>
    <row r="165" spans="2:6" ht="12.75">
      <c r="B165" s="100">
        <v>323</v>
      </c>
      <c r="C165" s="101" t="s">
        <v>21</v>
      </c>
      <c r="D165" s="61">
        <v>5000</v>
      </c>
      <c r="E165" s="61">
        <v>5000</v>
      </c>
      <c r="F165" s="129">
        <v>0</v>
      </c>
    </row>
    <row r="166" spans="2:6" ht="12.75">
      <c r="B166" s="100">
        <v>324</v>
      </c>
      <c r="C166" s="101" t="s">
        <v>159</v>
      </c>
      <c r="D166" s="61"/>
      <c r="E166" s="61"/>
      <c r="F166" s="14"/>
    </row>
    <row r="167" spans="2:6" ht="12.75">
      <c r="B167" s="105"/>
      <c r="C167" s="106"/>
      <c r="D167" s="107"/>
      <c r="E167" s="107"/>
      <c r="F167" s="27"/>
    </row>
    <row r="168" spans="1:6" ht="12.75">
      <c r="A168" s="68">
        <v>2301</v>
      </c>
      <c r="B168" s="105"/>
      <c r="C168" s="106" t="s">
        <v>86</v>
      </c>
      <c r="D168" s="107"/>
      <c r="E168" s="107"/>
      <c r="F168" s="27"/>
    </row>
    <row r="169" spans="1:6" ht="12.75">
      <c r="A169" s="68">
        <v>55291</v>
      </c>
      <c r="B169" s="105"/>
      <c r="C169" s="106" t="s">
        <v>108</v>
      </c>
      <c r="D169" s="107"/>
      <c r="E169" s="107"/>
      <c r="F169" s="27"/>
    </row>
    <row r="170" spans="1:6" ht="15">
      <c r="A170" s="68" t="s">
        <v>155</v>
      </c>
      <c r="B170" s="98"/>
      <c r="C170" s="106" t="s">
        <v>156</v>
      </c>
      <c r="D170" s="86"/>
      <c r="E170" s="86"/>
      <c r="F170" s="43"/>
    </row>
    <row r="171" spans="2:8" ht="15">
      <c r="B171" s="76">
        <v>3</v>
      </c>
      <c r="C171" s="77" t="s">
        <v>14</v>
      </c>
      <c r="D171" s="78">
        <f>D172</f>
        <v>10000</v>
      </c>
      <c r="E171" s="78">
        <f>E172</f>
        <v>10000</v>
      </c>
      <c r="F171" s="22">
        <f>F172</f>
        <v>0</v>
      </c>
      <c r="G171" s="64">
        <f>G172</f>
        <v>10000</v>
      </c>
      <c r="H171" s="64">
        <f>G171</f>
        <v>10000</v>
      </c>
    </row>
    <row r="172" spans="2:8" ht="15">
      <c r="B172" s="102">
        <v>32</v>
      </c>
      <c r="C172" s="103" t="s">
        <v>18</v>
      </c>
      <c r="D172" s="104">
        <f>SUM(D173:D174)</f>
        <v>10000</v>
      </c>
      <c r="E172" s="104">
        <f>SUM(E173:E174)</f>
        <v>10000</v>
      </c>
      <c r="F172" s="116">
        <f>SUM(F173:F174)</f>
        <v>0</v>
      </c>
      <c r="G172" s="64">
        <v>10000</v>
      </c>
      <c r="H172" s="64">
        <f>G172</f>
        <v>10000</v>
      </c>
    </row>
    <row r="173" spans="1:6" ht="12.75">
      <c r="A173" s="75"/>
      <c r="B173" s="100">
        <v>321</v>
      </c>
      <c r="C173" s="101" t="s">
        <v>19</v>
      </c>
      <c r="D173" s="61">
        <v>0</v>
      </c>
      <c r="E173" s="61">
        <v>0</v>
      </c>
      <c r="F173" s="14">
        <v>0</v>
      </c>
    </row>
    <row r="174" spans="1:6" ht="12.75">
      <c r="A174" s="75"/>
      <c r="B174" s="100">
        <v>324</v>
      </c>
      <c r="C174" s="101" t="s">
        <v>159</v>
      </c>
      <c r="D174" s="61">
        <v>10000</v>
      </c>
      <c r="E174" s="61">
        <v>10000</v>
      </c>
      <c r="F174" s="129">
        <v>0</v>
      </c>
    </row>
    <row r="175" spans="2:6" ht="12.75">
      <c r="B175" s="105"/>
      <c r="C175" s="106"/>
      <c r="D175" s="107"/>
      <c r="E175" s="107"/>
      <c r="F175" s="27"/>
    </row>
    <row r="176" spans="1:6" ht="12.75">
      <c r="A176" s="68">
        <v>2301</v>
      </c>
      <c r="B176" s="105"/>
      <c r="C176" s="106" t="s">
        <v>86</v>
      </c>
      <c r="D176" s="107"/>
      <c r="E176" s="107"/>
      <c r="F176" s="27"/>
    </row>
    <row r="177" spans="1:6" ht="12.75">
      <c r="A177" s="68">
        <v>55291</v>
      </c>
      <c r="B177" s="105"/>
      <c r="C177" s="106" t="s">
        <v>108</v>
      </c>
      <c r="D177" s="107"/>
      <c r="E177" s="107"/>
      <c r="F177" s="27"/>
    </row>
    <row r="178" spans="1:6" ht="15">
      <c r="A178" s="68" t="s">
        <v>104</v>
      </c>
      <c r="B178" s="98"/>
      <c r="C178" s="106" t="s">
        <v>103</v>
      </c>
      <c r="D178" s="86"/>
      <c r="E178" s="86"/>
      <c r="F178" s="43"/>
    </row>
    <row r="179" spans="2:8" ht="15">
      <c r="B179" s="76">
        <v>3</v>
      </c>
      <c r="C179" s="77" t="s">
        <v>14</v>
      </c>
      <c r="D179" s="78">
        <f>D180</f>
        <v>5000</v>
      </c>
      <c r="E179" s="78">
        <f>E180</f>
        <v>5000</v>
      </c>
      <c r="F179" s="22">
        <f>F180</f>
        <v>0</v>
      </c>
      <c r="G179" s="64">
        <f>G180</f>
        <v>5000</v>
      </c>
      <c r="H179" s="64">
        <f>G179</f>
        <v>5000</v>
      </c>
    </row>
    <row r="180" spans="2:8" ht="15">
      <c r="B180" s="102">
        <v>32</v>
      </c>
      <c r="C180" s="103" t="s">
        <v>18</v>
      </c>
      <c r="D180" s="104">
        <f>SUM(D181:D182)</f>
        <v>5000</v>
      </c>
      <c r="E180" s="104">
        <f>SUM(E181:E182)</f>
        <v>5000</v>
      </c>
      <c r="F180" s="116">
        <f>SUM(F181:F182)</f>
        <v>0</v>
      </c>
      <c r="G180" s="64">
        <v>5000</v>
      </c>
      <c r="H180" s="64">
        <f>G180</f>
        <v>5000</v>
      </c>
    </row>
    <row r="181" spans="2:8" ht="15">
      <c r="B181" s="100">
        <v>323</v>
      </c>
      <c r="C181" s="101" t="s">
        <v>21</v>
      </c>
      <c r="D181" s="61">
        <v>2500</v>
      </c>
      <c r="E181" s="61">
        <v>2500</v>
      </c>
      <c r="F181" s="129">
        <v>0</v>
      </c>
      <c r="G181" s="64"/>
      <c r="H181" s="64"/>
    </row>
    <row r="182" spans="1:6" ht="12.75">
      <c r="A182" s="75"/>
      <c r="B182" s="100">
        <v>329</v>
      </c>
      <c r="C182" s="101" t="s">
        <v>83</v>
      </c>
      <c r="D182" s="61">
        <v>2500</v>
      </c>
      <c r="E182" s="61">
        <v>2500</v>
      </c>
      <c r="F182" s="129">
        <v>0</v>
      </c>
    </row>
    <row r="183" spans="1:6" ht="12.75">
      <c r="A183" s="75"/>
      <c r="B183" s="105"/>
      <c r="C183" s="106"/>
      <c r="D183" s="107"/>
      <c r="E183" s="107"/>
      <c r="F183" s="27"/>
    </row>
    <row r="184" spans="1:6" ht="12.75" hidden="1">
      <c r="A184" s="68">
        <v>53083</v>
      </c>
      <c r="B184" s="105"/>
      <c r="C184" s="106" t="s">
        <v>184</v>
      </c>
      <c r="D184" s="107"/>
      <c r="E184" s="107"/>
      <c r="F184" s="27"/>
    </row>
    <row r="185" spans="1:6" ht="15" hidden="1">
      <c r="A185" s="68" t="s">
        <v>222</v>
      </c>
      <c r="B185" s="98"/>
      <c r="C185" s="106" t="s">
        <v>223</v>
      </c>
      <c r="D185" s="86"/>
      <c r="E185" s="86"/>
      <c r="F185" s="43"/>
    </row>
    <row r="186" spans="2:8" ht="15" hidden="1">
      <c r="B186" s="76">
        <v>3</v>
      </c>
      <c r="C186" s="77" t="s">
        <v>14</v>
      </c>
      <c r="D186" s="78">
        <f>D187</f>
        <v>130000</v>
      </c>
      <c r="E186" s="78">
        <f>E187</f>
        <v>130000</v>
      </c>
      <c r="F186" s="22">
        <f>F187</f>
        <v>0</v>
      </c>
      <c r="G186" s="64"/>
      <c r="H186" s="64"/>
    </row>
    <row r="187" spans="2:8" ht="15" hidden="1">
      <c r="B187" s="102">
        <v>32</v>
      </c>
      <c r="C187" s="103" t="s">
        <v>18</v>
      </c>
      <c r="D187" s="104">
        <f>SUM(D188:D189)</f>
        <v>130000</v>
      </c>
      <c r="E187" s="104">
        <f>SUM(E188:E189)</f>
        <v>130000</v>
      </c>
      <c r="F187" s="116">
        <f>SUM(F188:F189)</f>
        <v>0</v>
      </c>
      <c r="G187" s="64"/>
      <c r="H187" s="64"/>
    </row>
    <row r="188" spans="2:8" ht="15" hidden="1">
      <c r="B188" s="100">
        <v>321</v>
      </c>
      <c r="C188" s="101" t="s">
        <v>19</v>
      </c>
      <c r="D188" s="61">
        <v>130000</v>
      </c>
      <c r="E188" s="115">
        <v>65000</v>
      </c>
      <c r="F188" s="129">
        <v>0</v>
      </c>
      <c r="G188" s="64"/>
      <c r="H188" s="64"/>
    </row>
    <row r="189" spans="1:6" ht="12.75" hidden="1">
      <c r="A189" s="75"/>
      <c r="B189" s="100">
        <v>324</v>
      </c>
      <c r="C189" s="101" t="s">
        <v>159</v>
      </c>
      <c r="D189" s="61"/>
      <c r="E189" s="115">
        <v>65000</v>
      </c>
      <c r="F189" s="129">
        <v>0</v>
      </c>
    </row>
    <row r="190" spans="1:6" ht="12.75" hidden="1">
      <c r="A190" s="75"/>
      <c r="B190" s="105"/>
      <c r="C190" s="106"/>
      <c r="D190" s="107"/>
      <c r="E190" s="107"/>
      <c r="F190" s="27"/>
    </row>
    <row r="191" spans="1:6" ht="12.75" hidden="1">
      <c r="A191" s="68">
        <v>11001</v>
      </c>
      <c r="B191" s="105"/>
      <c r="C191" s="106" t="s">
        <v>185</v>
      </c>
      <c r="D191" s="107"/>
      <c r="E191" s="107"/>
      <c r="F191" s="27"/>
    </row>
    <row r="192" spans="1:6" ht="12.75" hidden="1">
      <c r="A192" s="68" t="s">
        <v>142</v>
      </c>
      <c r="B192" s="105"/>
      <c r="C192" s="106" t="s">
        <v>153</v>
      </c>
      <c r="D192" s="107"/>
      <c r="E192" s="107"/>
      <c r="F192" s="27"/>
    </row>
    <row r="193" spans="2:8" ht="15" hidden="1">
      <c r="B193" s="76">
        <v>4</v>
      </c>
      <c r="C193" s="77" t="s">
        <v>22</v>
      </c>
      <c r="D193" s="78">
        <f aca="true" t="shared" si="2" ref="D193:F193">D194</f>
        <v>0</v>
      </c>
      <c r="E193" s="78">
        <f t="shared" si="2"/>
        <v>0</v>
      </c>
      <c r="F193" s="22">
        <f t="shared" si="2"/>
        <v>0</v>
      </c>
      <c r="G193" s="64"/>
      <c r="H193" s="64"/>
    </row>
    <row r="194" spans="2:8" ht="15" hidden="1">
      <c r="B194" s="102">
        <v>42</v>
      </c>
      <c r="C194" s="103" t="s">
        <v>54</v>
      </c>
      <c r="D194" s="104">
        <f>SUM(D195:D196)</f>
        <v>0</v>
      </c>
      <c r="E194" s="104">
        <f>SUM(E195:E196)</f>
        <v>0</v>
      </c>
      <c r="F194" s="116">
        <f>SUM(F195:F196)</f>
        <v>0</v>
      </c>
      <c r="G194" s="64"/>
      <c r="H194" s="64"/>
    </row>
    <row r="195" spans="2:6" ht="12.75" hidden="1">
      <c r="B195" s="100">
        <v>424</v>
      </c>
      <c r="C195" s="101" t="s">
        <v>48</v>
      </c>
      <c r="D195" s="61">
        <v>0</v>
      </c>
      <c r="E195" s="61">
        <v>0</v>
      </c>
      <c r="F195" s="14">
        <v>0</v>
      </c>
    </row>
    <row r="196" spans="1:6" ht="12.75" hidden="1">
      <c r="A196" s="75"/>
      <c r="B196" s="105"/>
      <c r="C196" s="106"/>
      <c r="D196" s="107"/>
      <c r="E196" s="107"/>
      <c r="F196" s="27"/>
    </row>
    <row r="197" spans="1:6" ht="12.75">
      <c r="A197" s="68">
        <v>55291</v>
      </c>
      <c r="B197" s="105"/>
      <c r="C197" s="106" t="s">
        <v>108</v>
      </c>
      <c r="D197" s="107"/>
      <c r="E197" s="107"/>
      <c r="F197" s="27"/>
    </row>
    <row r="198" spans="1:6" ht="12.75">
      <c r="A198" s="68" t="s">
        <v>142</v>
      </c>
      <c r="B198" s="105"/>
      <c r="C198" s="106" t="s">
        <v>153</v>
      </c>
      <c r="D198" s="107"/>
      <c r="E198" s="107"/>
      <c r="F198" s="27"/>
    </row>
    <row r="199" spans="2:8" ht="15">
      <c r="B199" s="76">
        <v>4</v>
      </c>
      <c r="C199" s="77" t="s">
        <v>22</v>
      </c>
      <c r="D199" s="78">
        <f aca="true" t="shared" si="3" ref="D199:F199">D200</f>
        <v>15000</v>
      </c>
      <c r="E199" s="78">
        <f t="shared" si="3"/>
        <v>20000</v>
      </c>
      <c r="F199" s="22">
        <f t="shared" si="3"/>
        <v>13788.26</v>
      </c>
      <c r="G199" s="64">
        <f>G200</f>
        <v>15000</v>
      </c>
      <c r="H199" s="64">
        <f>G199</f>
        <v>15000</v>
      </c>
    </row>
    <row r="200" spans="2:8" ht="15">
      <c r="B200" s="102">
        <v>42</v>
      </c>
      <c r="C200" s="103" t="s">
        <v>54</v>
      </c>
      <c r="D200" s="104">
        <f>SUM(D201:D202)</f>
        <v>15000</v>
      </c>
      <c r="E200" s="104">
        <f>SUM(E201:E202)</f>
        <v>20000</v>
      </c>
      <c r="F200" s="116">
        <f>SUM(F201:F202)</f>
        <v>13788.26</v>
      </c>
      <c r="G200" s="64">
        <v>15000</v>
      </c>
      <c r="H200" s="64">
        <f>G200</f>
        <v>15000</v>
      </c>
    </row>
    <row r="201" spans="2:6" ht="12.75">
      <c r="B201" s="100">
        <v>424</v>
      </c>
      <c r="C201" s="101" t="s">
        <v>48</v>
      </c>
      <c r="D201" s="61">
        <v>15000</v>
      </c>
      <c r="E201" s="115">
        <v>20000</v>
      </c>
      <c r="F201" s="129">
        <v>13788.26</v>
      </c>
    </row>
    <row r="202" spans="1:6" ht="12.75">
      <c r="A202" s="75"/>
      <c r="B202" s="105"/>
      <c r="C202" s="106"/>
      <c r="D202" s="107"/>
      <c r="E202" s="107"/>
      <c r="F202" s="27"/>
    </row>
    <row r="203" spans="1:6" ht="12.75">
      <c r="A203" s="68">
        <v>53082</v>
      </c>
      <c r="B203" s="105"/>
      <c r="C203" s="106" t="s">
        <v>188</v>
      </c>
      <c r="D203" s="107"/>
      <c r="E203" s="107"/>
      <c r="F203" s="27"/>
    </row>
    <row r="204" spans="1:6" ht="12.75">
      <c r="A204" s="68" t="s">
        <v>142</v>
      </c>
      <c r="B204" s="105"/>
      <c r="C204" s="106" t="s">
        <v>153</v>
      </c>
      <c r="D204" s="107"/>
      <c r="E204" s="107"/>
      <c r="F204" s="27"/>
    </row>
    <row r="205" spans="2:8" ht="15">
      <c r="B205" s="76">
        <v>4</v>
      </c>
      <c r="C205" s="77" t="s">
        <v>22</v>
      </c>
      <c r="D205" s="78">
        <f aca="true" t="shared" si="4" ref="D205:F205">D206</f>
        <v>3000</v>
      </c>
      <c r="E205" s="78">
        <f t="shared" si="4"/>
        <v>3000</v>
      </c>
      <c r="F205" s="22">
        <f t="shared" si="4"/>
        <v>3000</v>
      </c>
      <c r="G205" s="64">
        <f>G206</f>
        <v>3000</v>
      </c>
      <c r="H205" s="64">
        <f>G205</f>
        <v>3000</v>
      </c>
    </row>
    <row r="206" spans="2:8" ht="15">
      <c r="B206" s="102">
        <v>42</v>
      </c>
      <c r="C206" s="103" t="s">
        <v>54</v>
      </c>
      <c r="D206" s="104">
        <f>SUM(D207:D209)</f>
        <v>3000</v>
      </c>
      <c r="E206" s="104">
        <f>SUM(E207:E209)</f>
        <v>3000</v>
      </c>
      <c r="F206" s="116">
        <f>SUM(F207:F209)</f>
        <v>3000</v>
      </c>
      <c r="G206" s="64">
        <v>3000</v>
      </c>
      <c r="H206" s="64">
        <f>G206</f>
        <v>3000</v>
      </c>
    </row>
    <row r="207" spans="2:6" ht="12.75">
      <c r="B207" s="100">
        <v>424</v>
      </c>
      <c r="C207" s="101" t="s">
        <v>48</v>
      </c>
      <c r="D207" s="61">
        <v>3000</v>
      </c>
      <c r="E207" s="61">
        <v>3000</v>
      </c>
      <c r="F207" s="61">
        <v>3000</v>
      </c>
    </row>
    <row r="208" spans="2:6" ht="12.75">
      <c r="B208" s="105"/>
      <c r="C208" s="106"/>
      <c r="D208" s="107"/>
      <c r="E208" s="107"/>
      <c r="F208" s="27"/>
    </row>
    <row r="209" spans="1:6" ht="12.75" hidden="1">
      <c r="A209" s="68">
        <v>55291</v>
      </c>
      <c r="B209" s="105"/>
      <c r="C209" s="106" t="s">
        <v>108</v>
      </c>
      <c r="D209" s="107"/>
      <c r="E209" s="107"/>
      <c r="F209" s="27"/>
    </row>
    <row r="210" spans="1:6" ht="12.75" hidden="1">
      <c r="A210" s="68" t="s">
        <v>127</v>
      </c>
      <c r="B210" s="105"/>
      <c r="C210" s="106" t="s">
        <v>128</v>
      </c>
      <c r="D210" s="107"/>
      <c r="E210" s="107"/>
      <c r="F210" s="27"/>
    </row>
    <row r="211" spans="2:8" ht="15" hidden="1">
      <c r="B211" s="76">
        <v>4</v>
      </c>
      <c r="C211" s="77" t="s">
        <v>22</v>
      </c>
      <c r="D211" s="78">
        <f aca="true" t="shared" si="5" ref="D211:F211">D212</f>
        <v>0</v>
      </c>
      <c r="E211" s="78">
        <f t="shared" si="5"/>
        <v>0</v>
      </c>
      <c r="F211" s="22">
        <f t="shared" si="5"/>
        <v>0</v>
      </c>
      <c r="G211" s="64"/>
      <c r="H211" s="64"/>
    </row>
    <row r="212" spans="2:8" ht="15" hidden="1">
      <c r="B212" s="102">
        <v>42</v>
      </c>
      <c r="C212" s="103" t="s">
        <v>54</v>
      </c>
      <c r="D212" s="104">
        <f>SUM(D213:D214)</f>
        <v>0</v>
      </c>
      <c r="E212" s="104">
        <f>SUM(E213:E214)</f>
        <v>0</v>
      </c>
      <c r="F212" s="116">
        <f>SUM(F213:F214)</f>
        <v>0</v>
      </c>
      <c r="G212" s="64"/>
      <c r="H212" s="64"/>
    </row>
    <row r="213" spans="2:6" ht="12.75" hidden="1">
      <c r="B213" s="100">
        <v>422</v>
      </c>
      <c r="C213" s="101" t="s">
        <v>118</v>
      </c>
      <c r="D213" s="61"/>
      <c r="E213" s="61"/>
      <c r="F213" s="14"/>
    </row>
    <row r="214" spans="2:6" ht="12.75" hidden="1">
      <c r="B214" s="105"/>
      <c r="C214" s="106"/>
      <c r="D214" s="107"/>
      <c r="E214" s="107"/>
      <c r="F214" s="27"/>
    </row>
    <row r="215" spans="1:6" ht="12.75" hidden="1">
      <c r="A215" s="75">
        <v>2405</v>
      </c>
      <c r="B215" s="105"/>
      <c r="C215" s="106" t="s">
        <v>130</v>
      </c>
      <c r="D215" s="107"/>
      <c r="E215" s="107"/>
      <c r="F215" s="27"/>
    </row>
    <row r="216" spans="1:6" ht="12.75" hidden="1">
      <c r="A216" s="68">
        <v>62300</v>
      </c>
      <c r="B216" s="105"/>
      <c r="C216" s="106" t="s">
        <v>129</v>
      </c>
      <c r="D216" s="107"/>
      <c r="E216" s="107"/>
      <c r="F216" s="27"/>
    </row>
    <row r="217" spans="1:6" ht="12.75" hidden="1">
      <c r="A217" s="68" t="s">
        <v>127</v>
      </c>
      <c r="B217" s="105"/>
      <c r="C217" s="106" t="s">
        <v>128</v>
      </c>
      <c r="D217" s="107"/>
      <c r="E217" s="107"/>
      <c r="F217" s="27"/>
    </row>
    <row r="218" spans="2:6" ht="15" hidden="1">
      <c r="B218" s="76">
        <v>4</v>
      </c>
      <c r="C218" s="77" t="s">
        <v>22</v>
      </c>
      <c r="D218" s="78">
        <f aca="true" t="shared" si="6" ref="D218:F218">D219</f>
        <v>0</v>
      </c>
      <c r="E218" s="78">
        <f t="shared" si="6"/>
        <v>0</v>
      </c>
      <c r="F218" s="22">
        <f t="shared" si="6"/>
        <v>0</v>
      </c>
    </row>
    <row r="219" spans="2:6" ht="15" hidden="1">
      <c r="B219" s="102">
        <v>42</v>
      </c>
      <c r="C219" s="103" t="s">
        <v>54</v>
      </c>
      <c r="D219" s="104">
        <f>SUM(D220:D220)</f>
        <v>0</v>
      </c>
      <c r="E219" s="104">
        <f>SUM(E220:E220)</f>
        <v>0</v>
      </c>
      <c r="F219" s="116">
        <f>SUM(F220:F220)</f>
        <v>0</v>
      </c>
    </row>
    <row r="220" spans="2:6" ht="12.75" hidden="1">
      <c r="B220" s="100">
        <v>422</v>
      </c>
      <c r="C220" s="101" t="s">
        <v>118</v>
      </c>
      <c r="D220" s="61"/>
      <c r="E220" s="61"/>
      <c r="F220" s="14"/>
    </row>
    <row r="221" spans="2:6" ht="12.75" hidden="1">
      <c r="B221" s="105"/>
      <c r="C221" s="106"/>
      <c r="D221" s="107"/>
      <c r="E221" s="107"/>
      <c r="F221" s="27"/>
    </row>
    <row r="222" spans="1:6" ht="12.75" hidden="1">
      <c r="A222" s="68">
        <v>55291</v>
      </c>
      <c r="B222" s="105"/>
      <c r="C222" s="106" t="s">
        <v>108</v>
      </c>
      <c r="D222" s="107"/>
      <c r="E222" s="107"/>
      <c r="F222" s="27"/>
    </row>
    <row r="223" spans="1:6" ht="12.75" hidden="1">
      <c r="A223" s="68" t="s">
        <v>134</v>
      </c>
      <c r="B223" s="105"/>
      <c r="C223" s="106" t="s">
        <v>148</v>
      </c>
      <c r="D223" s="107"/>
      <c r="E223" s="107"/>
      <c r="F223" s="27"/>
    </row>
    <row r="224" spans="2:6" ht="15" hidden="1">
      <c r="B224" s="76">
        <v>4</v>
      </c>
      <c r="C224" s="77" t="s">
        <v>22</v>
      </c>
      <c r="D224" s="78">
        <f aca="true" t="shared" si="7" ref="D224:F224">D225</f>
        <v>0</v>
      </c>
      <c r="E224" s="78">
        <f t="shared" si="7"/>
        <v>0</v>
      </c>
      <c r="F224" s="22">
        <f t="shared" si="7"/>
        <v>0</v>
      </c>
    </row>
    <row r="225" spans="2:6" ht="15" hidden="1">
      <c r="B225" s="102">
        <v>42</v>
      </c>
      <c r="C225" s="103" t="s">
        <v>54</v>
      </c>
      <c r="D225" s="104">
        <f>SUM(D226:D227)</f>
        <v>0</v>
      </c>
      <c r="E225" s="104">
        <f>SUM(E226:E227)</f>
        <v>0</v>
      </c>
      <c r="F225" s="116">
        <f>SUM(F226:F227)</f>
        <v>0</v>
      </c>
    </row>
    <row r="226" spans="2:6" ht="12.75" hidden="1">
      <c r="B226" s="100">
        <v>422</v>
      </c>
      <c r="C226" s="101" t="s">
        <v>118</v>
      </c>
      <c r="D226" s="61"/>
      <c r="E226" s="61"/>
      <c r="F226" s="14"/>
    </row>
    <row r="227" spans="2:6" ht="12.75" hidden="1">
      <c r="B227" s="105"/>
      <c r="C227" s="106"/>
      <c r="D227" s="107"/>
      <c r="E227" s="107"/>
      <c r="F227" s="27"/>
    </row>
    <row r="228" spans="2:6" ht="12.75" hidden="1">
      <c r="B228" s="105"/>
      <c r="C228" s="106"/>
      <c r="D228" s="107"/>
      <c r="E228" s="107"/>
      <c r="F228" s="27"/>
    </row>
    <row r="229" spans="1:6" ht="12.75" hidden="1">
      <c r="A229" s="68">
        <v>53080</v>
      </c>
      <c r="B229" s="105"/>
      <c r="C229" s="106" t="s">
        <v>143</v>
      </c>
      <c r="D229" s="107"/>
      <c r="E229" s="107"/>
      <c r="F229" s="27"/>
    </row>
    <row r="230" spans="1:6" ht="12.75" hidden="1">
      <c r="A230" s="68" t="s">
        <v>134</v>
      </c>
      <c r="B230" s="105"/>
      <c r="C230" s="106" t="s">
        <v>148</v>
      </c>
      <c r="D230" s="107"/>
      <c r="E230" s="107"/>
      <c r="F230" s="27"/>
    </row>
    <row r="231" spans="2:6" ht="15" hidden="1">
      <c r="B231" s="76">
        <v>4</v>
      </c>
      <c r="C231" s="77" t="s">
        <v>22</v>
      </c>
      <c r="D231" s="78">
        <f aca="true" t="shared" si="8" ref="D231:F231">D232</f>
        <v>0</v>
      </c>
      <c r="E231" s="78">
        <f t="shared" si="8"/>
        <v>0</v>
      </c>
      <c r="F231" s="22">
        <f t="shared" si="8"/>
        <v>0</v>
      </c>
    </row>
    <row r="232" spans="2:6" ht="15" hidden="1">
      <c r="B232" s="102">
        <v>42</v>
      </c>
      <c r="C232" s="103" t="s">
        <v>54</v>
      </c>
      <c r="D232" s="104">
        <f>SUM(D233:D234)</f>
        <v>0</v>
      </c>
      <c r="E232" s="104">
        <f>SUM(E233:E234)</f>
        <v>0</v>
      </c>
      <c r="F232" s="116">
        <f>SUM(F233:F234)</f>
        <v>0</v>
      </c>
    </row>
    <row r="233" spans="2:6" ht="12.75" hidden="1">
      <c r="B233" s="100">
        <v>422</v>
      </c>
      <c r="C233" s="101" t="s">
        <v>118</v>
      </c>
      <c r="D233" s="61"/>
      <c r="E233" s="61"/>
      <c r="F233" s="14"/>
    </row>
    <row r="234" spans="2:6" ht="12.75" hidden="1">
      <c r="B234" s="105"/>
      <c r="C234" s="106"/>
      <c r="D234" s="107"/>
      <c r="E234" s="107"/>
      <c r="F234" s="27"/>
    </row>
    <row r="235" spans="1:6" ht="12.75">
      <c r="A235" s="75">
        <v>2301</v>
      </c>
      <c r="B235" s="105"/>
      <c r="C235" s="106" t="s">
        <v>86</v>
      </c>
      <c r="D235" s="107"/>
      <c r="E235" s="107"/>
      <c r="F235" s="27"/>
    </row>
    <row r="236" spans="1:6" ht="12.75">
      <c r="A236" s="68">
        <v>55291</v>
      </c>
      <c r="B236" s="105"/>
      <c r="C236" s="106" t="s">
        <v>108</v>
      </c>
      <c r="D236" s="107"/>
      <c r="E236" s="107"/>
      <c r="F236" s="27"/>
    </row>
    <row r="237" spans="1:6" ht="12.75">
      <c r="A237" s="68" t="s">
        <v>87</v>
      </c>
      <c r="B237" s="105"/>
      <c r="C237" s="106" t="s">
        <v>47</v>
      </c>
      <c r="D237" s="107"/>
      <c r="E237" s="107"/>
      <c r="F237" s="27"/>
    </row>
    <row r="238" spans="2:8" ht="15">
      <c r="B238" s="76">
        <v>3</v>
      </c>
      <c r="C238" s="77" t="s">
        <v>14</v>
      </c>
      <c r="D238" s="78">
        <f>D239</f>
        <v>20000</v>
      </c>
      <c r="E238" s="78">
        <f>E239</f>
        <v>20000</v>
      </c>
      <c r="F238" s="22">
        <f>F239</f>
        <v>0</v>
      </c>
      <c r="G238" s="64">
        <f>G239</f>
        <v>20000</v>
      </c>
      <c r="H238" s="64">
        <f>G238</f>
        <v>20000</v>
      </c>
    </row>
    <row r="239" spans="2:8" ht="15">
      <c r="B239" s="102">
        <v>32</v>
      </c>
      <c r="C239" s="103" t="s">
        <v>18</v>
      </c>
      <c r="D239" s="104">
        <f>SUM(D240:D241)</f>
        <v>20000</v>
      </c>
      <c r="E239" s="104">
        <f>SUM(E240:E241)</f>
        <v>20000</v>
      </c>
      <c r="F239" s="116">
        <f>SUM(F240:F241)</f>
        <v>0</v>
      </c>
      <c r="G239" s="64">
        <v>20000</v>
      </c>
      <c r="H239" s="64">
        <f>G239</f>
        <v>20000</v>
      </c>
    </row>
    <row r="240" spans="2:8" ht="15">
      <c r="B240" s="100">
        <v>322</v>
      </c>
      <c r="C240" s="101" t="s">
        <v>20</v>
      </c>
      <c r="D240" s="61">
        <v>10000</v>
      </c>
      <c r="E240" s="115">
        <v>1000</v>
      </c>
      <c r="F240" s="129">
        <v>0</v>
      </c>
      <c r="G240" s="64"/>
      <c r="H240" s="64"/>
    </row>
    <row r="241" spans="2:6" ht="12.75">
      <c r="B241" s="100">
        <v>323</v>
      </c>
      <c r="C241" s="101" t="s">
        <v>21</v>
      </c>
      <c r="D241" s="61">
        <v>10000</v>
      </c>
      <c r="E241" s="115">
        <v>19000</v>
      </c>
      <c r="F241" s="129">
        <v>0</v>
      </c>
    </row>
    <row r="242" spans="2:6" ht="12.75">
      <c r="B242" s="105"/>
      <c r="C242" s="106"/>
      <c r="D242" s="107"/>
      <c r="E242" s="107"/>
      <c r="F242" s="27"/>
    </row>
    <row r="243" spans="1:6" ht="12.75">
      <c r="A243" s="68">
        <v>2301</v>
      </c>
      <c r="B243" s="105"/>
      <c r="C243" s="106" t="s">
        <v>86</v>
      </c>
      <c r="D243" s="107"/>
      <c r="E243" s="107"/>
      <c r="F243" s="27"/>
    </row>
    <row r="244" spans="2:6" ht="15">
      <c r="B244" s="98"/>
      <c r="C244" s="106" t="s">
        <v>70</v>
      </c>
      <c r="D244" s="86"/>
      <c r="E244" s="86"/>
      <c r="F244" s="43"/>
    </row>
    <row r="245" spans="1:6" ht="12.75">
      <c r="A245" s="68" t="s">
        <v>87</v>
      </c>
      <c r="B245" s="105"/>
      <c r="C245" s="106" t="s">
        <v>47</v>
      </c>
      <c r="D245" s="107"/>
      <c r="E245" s="107"/>
      <c r="F245" s="27"/>
    </row>
    <row r="246" spans="2:8" ht="15">
      <c r="B246" s="76">
        <v>3</v>
      </c>
      <c r="C246" s="77" t="s">
        <v>14</v>
      </c>
      <c r="D246" s="78">
        <f>D247</f>
        <v>10000</v>
      </c>
      <c r="E246" s="78">
        <f>E247</f>
        <v>10000</v>
      </c>
      <c r="F246" s="22">
        <f>F247</f>
        <v>0</v>
      </c>
      <c r="G246" s="64">
        <f>G247</f>
        <v>10000</v>
      </c>
      <c r="H246" s="64">
        <f>G246</f>
        <v>10000</v>
      </c>
    </row>
    <row r="247" spans="1:8" ht="15">
      <c r="A247" s="75"/>
      <c r="B247" s="102">
        <v>32</v>
      </c>
      <c r="C247" s="103" t="s">
        <v>18</v>
      </c>
      <c r="D247" s="104">
        <f>SUM(D248:D248)</f>
        <v>10000</v>
      </c>
      <c r="E247" s="104">
        <f>SUM(E248:E248)</f>
        <v>10000</v>
      </c>
      <c r="F247" s="116">
        <f>SUM(F248:F248)</f>
        <v>0</v>
      </c>
      <c r="G247" s="64">
        <v>10000</v>
      </c>
      <c r="H247" s="64">
        <f>G247</f>
        <v>10000</v>
      </c>
    </row>
    <row r="248" spans="2:6" ht="12.75">
      <c r="B248" s="100">
        <v>322</v>
      </c>
      <c r="C248" s="101" t="s">
        <v>20</v>
      </c>
      <c r="D248" s="61">
        <v>10000</v>
      </c>
      <c r="E248" s="61">
        <v>10000</v>
      </c>
      <c r="F248" s="129">
        <v>0</v>
      </c>
    </row>
    <row r="249" spans="2:6" ht="12.75">
      <c r="B249" s="105"/>
      <c r="C249" s="106"/>
      <c r="D249" s="107"/>
      <c r="E249" s="107"/>
      <c r="F249" s="27"/>
    </row>
    <row r="250" spans="1:6" ht="15">
      <c r="A250" s="68">
        <v>2301</v>
      </c>
      <c r="B250" s="98"/>
      <c r="C250" s="106" t="s">
        <v>86</v>
      </c>
      <c r="D250" s="86"/>
      <c r="E250" s="86"/>
      <c r="F250" s="43"/>
    </row>
    <row r="251" spans="1:6" ht="15">
      <c r="A251" s="68">
        <v>53080</v>
      </c>
      <c r="B251" s="105"/>
      <c r="C251" s="106" t="s">
        <v>143</v>
      </c>
      <c r="D251" s="86"/>
      <c r="E251" s="86"/>
      <c r="F251" s="43"/>
    </row>
    <row r="252" spans="1:6" ht="12.75">
      <c r="A252" s="68" t="s">
        <v>87</v>
      </c>
      <c r="B252" s="105"/>
      <c r="C252" s="106" t="s">
        <v>43</v>
      </c>
      <c r="D252" s="107"/>
      <c r="E252" s="107"/>
      <c r="F252" s="27"/>
    </row>
    <row r="253" spans="2:8" ht="15">
      <c r="B253" s="76">
        <v>3</v>
      </c>
      <c r="C253" s="77" t="s">
        <v>14</v>
      </c>
      <c r="D253" s="78">
        <f>D254</f>
        <v>40000</v>
      </c>
      <c r="E253" s="78">
        <f>E254</f>
        <v>40000</v>
      </c>
      <c r="F253" s="22">
        <f>F254</f>
        <v>14908.61</v>
      </c>
      <c r="G253" s="64">
        <f>G254</f>
        <v>40000</v>
      </c>
      <c r="H253" s="64">
        <f>G253</f>
        <v>40000</v>
      </c>
    </row>
    <row r="254" spans="1:8" ht="15">
      <c r="A254" s="75"/>
      <c r="B254" s="102">
        <v>32</v>
      </c>
      <c r="C254" s="103" t="s">
        <v>18</v>
      </c>
      <c r="D254" s="104">
        <f>SUM(D255:D255)</f>
        <v>40000</v>
      </c>
      <c r="E254" s="104">
        <f>SUM(E255:E255)</f>
        <v>40000</v>
      </c>
      <c r="F254" s="116">
        <f>SUM(F255:F256)</f>
        <v>14908.61</v>
      </c>
      <c r="G254" s="64">
        <v>40000</v>
      </c>
      <c r="H254" s="64">
        <f>G254</f>
        <v>40000</v>
      </c>
    </row>
    <row r="255" spans="2:6" ht="12.75">
      <c r="B255" s="100">
        <v>322</v>
      </c>
      <c r="C255" s="101" t="s">
        <v>20</v>
      </c>
      <c r="D255" s="61">
        <v>40000</v>
      </c>
      <c r="E255" s="61">
        <v>40000</v>
      </c>
      <c r="F255" s="129">
        <v>877.36</v>
      </c>
    </row>
    <row r="256" spans="2:6" ht="12.75">
      <c r="B256" s="100">
        <v>323</v>
      </c>
      <c r="C256" s="101" t="s">
        <v>21</v>
      </c>
      <c r="D256" s="61">
        <v>53000</v>
      </c>
      <c r="E256" s="61">
        <v>54500</v>
      </c>
      <c r="F256" s="129">
        <v>14031.25</v>
      </c>
    </row>
    <row r="257" spans="2:6" ht="12.75">
      <c r="B257" s="105"/>
      <c r="C257" s="106"/>
      <c r="D257" s="107"/>
      <c r="E257" s="107"/>
      <c r="F257" s="27"/>
    </row>
    <row r="258" spans="1:6" ht="15" hidden="1">
      <c r="A258" s="68">
        <v>2301</v>
      </c>
      <c r="B258" s="98"/>
      <c r="C258" s="106" t="s">
        <v>86</v>
      </c>
      <c r="D258" s="86"/>
      <c r="E258" s="86"/>
      <c r="F258" s="43"/>
    </row>
    <row r="259" spans="1:6" ht="15" hidden="1">
      <c r="A259" s="68">
        <v>53080</v>
      </c>
      <c r="B259" s="105"/>
      <c r="C259" s="106" t="s">
        <v>143</v>
      </c>
      <c r="D259" s="86"/>
      <c r="E259" s="86"/>
      <c r="F259" s="43"/>
    </row>
    <row r="260" spans="1:6" ht="12.75" hidden="1">
      <c r="A260" s="68" t="s">
        <v>145</v>
      </c>
      <c r="B260" s="105"/>
      <c r="C260" s="106" t="s">
        <v>144</v>
      </c>
      <c r="D260" s="107"/>
      <c r="E260" s="107"/>
      <c r="F260" s="27"/>
    </row>
    <row r="261" spans="2:8" ht="15" hidden="1">
      <c r="B261" s="76">
        <v>3</v>
      </c>
      <c r="C261" s="77" t="s">
        <v>14</v>
      </c>
      <c r="D261" s="108"/>
      <c r="E261" s="108"/>
      <c r="F261" s="120"/>
      <c r="G261" s="64"/>
      <c r="H261" s="64"/>
    </row>
    <row r="262" spans="1:8" ht="15" hidden="1">
      <c r="A262" s="75"/>
      <c r="B262" s="102">
        <v>32</v>
      </c>
      <c r="C262" s="103" t="s">
        <v>18</v>
      </c>
      <c r="D262" s="86"/>
      <c r="E262" s="86"/>
      <c r="F262" s="43"/>
      <c r="G262" s="64"/>
      <c r="H262" s="64"/>
    </row>
    <row r="263" spans="2:6" ht="12.75" hidden="1">
      <c r="B263" s="100">
        <v>321</v>
      </c>
      <c r="C263" s="101" t="s">
        <v>20</v>
      </c>
      <c r="D263" s="107"/>
      <c r="E263" s="107"/>
      <c r="F263" s="27"/>
    </row>
    <row r="264" spans="2:6" ht="12.75" hidden="1">
      <c r="B264" s="100">
        <v>322</v>
      </c>
      <c r="C264" s="101" t="s">
        <v>20</v>
      </c>
      <c r="D264" s="107"/>
      <c r="E264" s="107"/>
      <c r="F264" s="27"/>
    </row>
    <row r="265" spans="2:6" ht="12.75" hidden="1">
      <c r="B265" s="105"/>
      <c r="C265" s="106"/>
      <c r="D265" s="107"/>
      <c r="E265" s="107"/>
      <c r="F265" s="27"/>
    </row>
    <row r="266" spans="1:6" ht="15">
      <c r="A266" s="68">
        <v>47300</v>
      </c>
      <c r="B266" s="98"/>
      <c r="C266" s="106" t="s">
        <v>95</v>
      </c>
      <c r="D266" s="86"/>
      <c r="E266" s="86"/>
      <c r="F266" s="43"/>
    </row>
    <row r="267" spans="1:6" ht="12.75">
      <c r="A267" s="68" t="s">
        <v>87</v>
      </c>
      <c r="B267" s="105"/>
      <c r="C267" s="106" t="s">
        <v>43</v>
      </c>
      <c r="D267" s="107"/>
      <c r="E267" s="107"/>
      <c r="F267" s="27"/>
    </row>
    <row r="268" spans="2:8" ht="15">
      <c r="B268" s="76">
        <v>3</v>
      </c>
      <c r="C268" s="77" t="s">
        <v>14</v>
      </c>
      <c r="D268" s="78">
        <f>D269+D272+D278</f>
        <v>108702</v>
      </c>
      <c r="E268" s="78">
        <f>E269+E272+E278</f>
        <v>115900</v>
      </c>
      <c r="F268" s="22">
        <f>F269+F272+F278</f>
        <v>36399.05</v>
      </c>
      <c r="G268" s="64">
        <f>SUM(G269:G278)</f>
        <v>105400</v>
      </c>
      <c r="H268" s="64">
        <f>G268</f>
        <v>105400</v>
      </c>
    </row>
    <row r="269" spans="1:11" ht="15">
      <c r="A269" s="75"/>
      <c r="B269" s="102">
        <v>31</v>
      </c>
      <c r="C269" s="103" t="s">
        <v>15</v>
      </c>
      <c r="D269" s="104">
        <f>SUM(D270:D271)</f>
        <v>31000</v>
      </c>
      <c r="E269" s="104">
        <f>SUM(E270:E271)</f>
        <v>31000</v>
      </c>
      <c r="F269" s="116">
        <f>SUM(F270:F271)</f>
        <v>0</v>
      </c>
      <c r="G269" s="64">
        <v>31000</v>
      </c>
      <c r="H269" s="64">
        <f>G269</f>
        <v>31000</v>
      </c>
      <c r="K269" s="69"/>
    </row>
    <row r="270" spans="2:6" ht="12.75">
      <c r="B270" s="100">
        <v>311</v>
      </c>
      <c r="C270" s="101" t="s">
        <v>120</v>
      </c>
      <c r="D270" s="61">
        <v>26500</v>
      </c>
      <c r="E270" s="61">
        <v>26500</v>
      </c>
      <c r="F270" s="129">
        <v>0</v>
      </c>
    </row>
    <row r="271" spans="2:6" ht="12.75">
      <c r="B271" s="100">
        <v>313</v>
      </c>
      <c r="C271" s="101" t="s">
        <v>17</v>
      </c>
      <c r="D271" s="61">
        <v>4500</v>
      </c>
      <c r="E271" s="61">
        <v>4500</v>
      </c>
      <c r="F271" s="129">
        <v>0</v>
      </c>
    </row>
    <row r="272" spans="2:8" ht="15">
      <c r="B272" s="102">
        <v>32</v>
      </c>
      <c r="C272" s="103" t="s">
        <v>18</v>
      </c>
      <c r="D272" s="104">
        <f>SUM(D273:D277)</f>
        <v>77002</v>
      </c>
      <c r="E272" s="104">
        <f>SUM(E273:E277)</f>
        <v>83900</v>
      </c>
      <c r="F272" s="116">
        <f>SUM(F273:F277)</f>
        <v>35899.05</v>
      </c>
      <c r="G272" s="64">
        <v>73700</v>
      </c>
      <c r="H272" s="64">
        <f>G272</f>
        <v>73700</v>
      </c>
    </row>
    <row r="273" spans="2:6" ht="12.75">
      <c r="B273" s="100">
        <v>321</v>
      </c>
      <c r="C273" s="101" t="s">
        <v>19</v>
      </c>
      <c r="D273" s="61">
        <v>3400</v>
      </c>
      <c r="E273" s="61">
        <v>3400</v>
      </c>
      <c r="F273" s="129">
        <v>2000</v>
      </c>
    </row>
    <row r="274" spans="2:6" ht="12.75">
      <c r="B274" s="100">
        <v>322</v>
      </c>
      <c r="C274" s="101" t="s">
        <v>20</v>
      </c>
      <c r="D274" s="61">
        <v>6500</v>
      </c>
      <c r="E274" s="61">
        <v>11500</v>
      </c>
      <c r="F274" s="129">
        <v>500</v>
      </c>
    </row>
    <row r="275" spans="2:6" ht="12.75">
      <c r="B275" s="100">
        <v>323</v>
      </c>
      <c r="C275" s="101" t="s">
        <v>21</v>
      </c>
      <c r="D275" s="61">
        <v>53000</v>
      </c>
      <c r="E275" s="61">
        <v>54500</v>
      </c>
      <c r="F275" s="129">
        <v>7500</v>
      </c>
    </row>
    <row r="276" spans="2:6" ht="12.75">
      <c r="B276" s="100">
        <v>324</v>
      </c>
      <c r="C276" s="101" t="s">
        <v>159</v>
      </c>
      <c r="D276" s="61">
        <v>6102</v>
      </c>
      <c r="E276" s="61">
        <v>6000</v>
      </c>
      <c r="F276" s="129">
        <v>0</v>
      </c>
    </row>
    <row r="277" spans="2:6" ht="12.75">
      <c r="B277" s="100">
        <v>329</v>
      </c>
      <c r="C277" s="101" t="s">
        <v>74</v>
      </c>
      <c r="D277" s="61">
        <v>8000</v>
      </c>
      <c r="E277" s="61">
        <v>8500</v>
      </c>
      <c r="F277" s="129">
        <v>25899.05</v>
      </c>
    </row>
    <row r="278" spans="2:8" ht="15">
      <c r="B278" s="102">
        <v>34</v>
      </c>
      <c r="C278" s="103" t="s">
        <v>75</v>
      </c>
      <c r="D278" s="104">
        <f>D279</f>
        <v>700</v>
      </c>
      <c r="E278" s="104">
        <f>E279</f>
        <v>1000</v>
      </c>
      <c r="F278" s="116">
        <f>F279</f>
        <v>500</v>
      </c>
      <c r="G278" s="64">
        <v>700</v>
      </c>
      <c r="H278" s="64">
        <f>G278</f>
        <v>700</v>
      </c>
    </row>
    <row r="279" spans="2:10" ht="12.75">
      <c r="B279" s="100">
        <v>343</v>
      </c>
      <c r="C279" s="101" t="s">
        <v>76</v>
      </c>
      <c r="D279" s="61">
        <v>700</v>
      </c>
      <c r="E279" s="61">
        <v>1000</v>
      </c>
      <c r="F279" s="129">
        <v>500</v>
      </c>
      <c r="J279" s="69"/>
    </row>
    <row r="280" spans="1:10" ht="12.75">
      <c r="A280" s="75"/>
      <c r="B280" s="105"/>
      <c r="C280" s="106"/>
      <c r="D280" s="107"/>
      <c r="E280" s="107"/>
      <c r="F280" s="27"/>
      <c r="J280" s="69"/>
    </row>
    <row r="281" spans="1:10" ht="12.75">
      <c r="A281" s="75">
        <v>2301</v>
      </c>
      <c r="B281" s="105"/>
      <c r="C281" s="106" t="s">
        <v>86</v>
      </c>
      <c r="D281" s="107"/>
      <c r="E281" s="107"/>
      <c r="F281" s="27"/>
      <c r="J281" s="69"/>
    </row>
    <row r="282" spans="1:10" ht="12.75">
      <c r="A282" s="68">
        <v>47300</v>
      </c>
      <c r="B282" s="105"/>
      <c r="C282" s="106" t="s">
        <v>95</v>
      </c>
      <c r="D282" s="107"/>
      <c r="E282" s="107"/>
      <c r="F282" s="27"/>
      <c r="J282" s="69"/>
    </row>
    <row r="283" spans="1:6" ht="12.75">
      <c r="A283" s="68" t="s">
        <v>87</v>
      </c>
      <c r="B283" s="105"/>
      <c r="C283" s="106" t="s">
        <v>43</v>
      </c>
      <c r="D283" s="107"/>
      <c r="E283" s="107"/>
      <c r="F283" s="27"/>
    </row>
    <row r="284" spans="2:8" ht="15">
      <c r="B284" s="76">
        <v>4</v>
      </c>
      <c r="C284" s="77" t="s">
        <v>22</v>
      </c>
      <c r="D284" s="78">
        <f>D285</f>
        <v>16498</v>
      </c>
      <c r="E284" s="78">
        <f>E285</f>
        <v>8100</v>
      </c>
      <c r="F284" s="22">
        <f>F285</f>
        <v>4875</v>
      </c>
      <c r="G284" s="64">
        <f>G285</f>
        <v>20600</v>
      </c>
      <c r="H284" s="64">
        <f>G284</f>
        <v>20600</v>
      </c>
    </row>
    <row r="285" spans="2:8" ht="15">
      <c r="B285" s="102">
        <v>42</v>
      </c>
      <c r="C285" s="103" t="s">
        <v>54</v>
      </c>
      <c r="D285" s="104">
        <f>D286</f>
        <v>16498</v>
      </c>
      <c r="E285" s="104">
        <f>E286</f>
        <v>8100</v>
      </c>
      <c r="F285" s="116">
        <f>F286</f>
        <v>4875</v>
      </c>
      <c r="G285" s="64">
        <v>20600</v>
      </c>
      <c r="H285" s="64">
        <f>G285</f>
        <v>20600</v>
      </c>
    </row>
    <row r="286" spans="2:6" ht="12.75">
      <c r="B286" s="100">
        <v>422</v>
      </c>
      <c r="C286" s="101" t="s">
        <v>118</v>
      </c>
      <c r="D286" s="61">
        <v>16498</v>
      </c>
      <c r="E286" s="115">
        <v>8100</v>
      </c>
      <c r="F286" s="14">
        <v>4875</v>
      </c>
    </row>
    <row r="287" spans="2:6" ht="12.75">
      <c r="B287" s="105"/>
      <c r="C287" s="106"/>
      <c r="D287" s="107"/>
      <c r="E287" s="107"/>
      <c r="F287" s="27"/>
    </row>
    <row r="288" spans="1:6" ht="12.75">
      <c r="A288" s="68">
        <v>2301</v>
      </c>
      <c r="B288" s="105"/>
      <c r="C288" s="106" t="s">
        <v>86</v>
      </c>
      <c r="D288" s="107"/>
      <c r="E288" s="107"/>
      <c r="F288" s="27"/>
    </row>
    <row r="289" spans="2:6" ht="15">
      <c r="B289" s="98"/>
      <c r="C289" s="106" t="s">
        <v>70</v>
      </c>
      <c r="D289" s="86"/>
      <c r="E289" s="86"/>
      <c r="F289" s="43"/>
    </row>
    <row r="290" spans="1:6" ht="12.75">
      <c r="A290" s="68" t="s">
        <v>111</v>
      </c>
      <c r="B290" s="105"/>
      <c r="C290" s="106" t="s">
        <v>110</v>
      </c>
      <c r="D290" s="107"/>
      <c r="E290" s="107"/>
      <c r="F290" s="27"/>
    </row>
    <row r="291" spans="2:6" ht="12.75" hidden="1">
      <c r="B291" s="105">
        <v>3</v>
      </c>
      <c r="C291" s="106" t="s">
        <v>14</v>
      </c>
      <c r="D291" s="107">
        <f>D292</f>
        <v>0</v>
      </c>
      <c r="E291" s="107">
        <f>E292</f>
        <v>0</v>
      </c>
      <c r="F291" s="27">
        <f>F292</f>
        <v>0</v>
      </c>
    </row>
    <row r="292" spans="1:6" ht="12.75" hidden="1">
      <c r="A292" s="75"/>
      <c r="B292" s="105">
        <v>32</v>
      </c>
      <c r="C292" s="106" t="s">
        <v>18</v>
      </c>
      <c r="D292" s="107">
        <f>SUM(D293:D294)</f>
        <v>0</v>
      </c>
      <c r="E292" s="107">
        <f>SUM(E293:E294)</f>
        <v>0</v>
      </c>
      <c r="F292" s="27">
        <f>SUM(F293:F294)</f>
        <v>0</v>
      </c>
    </row>
    <row r="293" spans="2:6" ht="12.75" hidden="1">
      <c r="B293" s="105">
        <v>323</v>
      </c>
      <c r="C293" s="106" t="s">
        <v>21</v>
      </c>
      <c r="D293" s="107"/>
      <c r="E293" s="107"/>
      <c r="F293" s="27"/>
    </row>
    <row r="294" spans="2:6" ht="12.75" hidden="1">
      <c r="B294" s="105"/>
      <c r="C294" s="106"/>
      <c r="D294" s="107"/>
      <c r="E294" s="107"/>
      <c r="F294" s="27"/>
    </row>
    <row r="295" spans="1:6" ht="15" hidden="1">
      <c r="A295" s="68">
        <v>2301</v>
      </c>
      <c r="B295" s="98"/>
      <c r="C295" s="99" t="s">
        <v>86</v>
      </c>
      <c r="D295" s="86"/>
      <c r="E295" s="86"/>
      <c r="F295" s="43"/>
    </row>
    <row r="296" spans="1:6" ht="15" hidden="1">
      <c r="A296" s="68">
        <v>58300</v>
      </c>
      <c r="B296" s="98"/>
      <c r="C296" s="99" t="s">
        <v>109</v>
      </c>
      <c r="D296" s="86"/>
      <c r="E296" s="86"/>
      <c r="F296" s="43"/>
    </row>
    <row r="297" spans="1:6" ht="12.75" hidden="1">
      <c r="A297" s="68" t="s">
        <v>111</v>
      </c>
      <c r="B297" s="105"/>
      <c r="C297" s="106" t="s">
        <v>110</v>
      </c>
      <c r="D297" s="107"/>
      <c r="E297" s="107"/>
      <c r="F297" s="27"/>
    </row>
    <row r="298" spans="2:8" ht="15">
      <c r="B298" s="76">
        <v>3</v>
      </c>
      <c r="C298" s="77" t="s">
        <v>14</v>
      </c>
      <c r="D298" s="78">
        <f>D299+D303</f>
        <v>137500</v>
      </c>
      <c r="E298" s="22">
        <f>E299+E303</f>
        <v>137500</v>
      </c>
      <c r="F298" s="22">
        <f>F299+F303</f>
        <v>118450</v>
      </c>
      <c r="G298" s="64">
        <f>SUM(G299:G303)</f>
        <v>137500</v>
      </c>
      <c r="H298" s="64">
        <f>G298</f>
        <v>137500</v>
      </c>
    </row>
    <row r="299" spans="1:8" ht="15">
      <c r="A299" s="75"/>
      <c r="B299" s="102">
        <v>31</v>
      </c>
      <c r="C299" s="103" t="s">
        <v>15</v>
      </c>
      <c r="D299" s="104">
        <f>SUM(D300:D302)</f>
        <v>134500</v>
      </c>
      <c r="E299" s="116">
        <f>SUM(E300:E302)</f>
        <v>134500</v>
      </c>
      <c r="F299" s="116">
        <f>SUM(F300:F302)</f>
        <v>117450</v>
      </c>
      <c r="G299" s="64">
        <v>134500</v>
      </c>
      <c r="H299" s="64">
        <f>G299</f>
        <v>134500</v>
      </c>
    </row>
    <row r="300" spans="2:6" ht="12.75">
      <c r="B300" s="100">
        <v>311</v>
      </c>
      <c r="C300" s="101" t="s">
        <v>85</v>
      </c>
      <c r="D300" s="61">
        <v>105000</v>
      </c>
      <c r="E300" s="14">
        <v>105000</v>
      </c>
      <c r="F300" s="129">
        <v>90000</v>
      </c>
    </row>
    <row r="301" spans="2:6" ht="12.75">
      <c r="B301" s="100">
        <v>312</v>
      </c>
      <c r="C301" s="101" t="s">
        <v>30</v>
      </c>
      <c r="D301" s="61">
        <v>12000</v>
      </c>
      <c r="E301" s="14">
        <v>12000</v>
      </c>
      <c r="F301" s="129">
        <v>12600</v>
      </c>
    </row>
    <row r="302" spans="2:6" ht="12.75">
      <c r="B302" s="100">
        <v>313</v>
      </c>
      <c r="C302" s="101" t="s">
        <v>17</v>
      </c>
      <c r="D302" s="61">
        <v>17500</v>
      </c>
      <c r="E302" s="14">
        <v>17500</v>
      </c>
      <c r="F302" s="129">
        <v>14850</v>
      </c>
    </row>
    <row r="303" spans="2:8" ht="15">
      <c r="B303" s="102">
        <v>32</v>
      </c>
      <c r="C303" s="103" t="s">
        <v>18</v>
      </c>
      <c r="D303" s="104">
        <f>D304</f>
        <v>3000</v>
      </c>
      <c r="E303" s="116">
        <f>E304</f>
        <v>3000</v>
      </c>
      <c r="F303" s="116">
        <f>F304</f>
        <v>1000</v>
      </c>
      <c r="G303" s="64">
        <v>3000</v>
      </c>
      <c r="H303" s="64">
        <f>G303</f>
        <v>3000</v>
      </c>
    </row>
    <row r="304" spans="2:6" ht="12.75">
      <c r="B304" s="100">
        <v>321</v>
      </c>
      <c r="C304" s="101" t="s">
        <v>19</v>
      </c>
      <c r="D304" s="61">
        <v>3000</v>
      </c>
      <c r="E304" s="14">
        <v>3000</v>
      </c>
      <c r="F304" s="129">
        <v>1000</v>
      </c>
    </row>
    <row r="305" spans="2:6" ht="12.75">
      <c r="B305" s="105"/>
      <c r="C305" s="106"/>
      <c r="D305" s="107"/>
      <c r="E305" s="118"/>
      <c r="F305" s="27"/>
    </row>
    <row r="306" spans="1:6" ht="12.75">
      <c r="A306" s="68">
        <v>2301</v>
      </c>
      <c r="B306" s="105"/>
      <c r="C306" s="106" t="s">
        <v>86</v>
      </c>
      <c r="D306" s="107"/>
      <c r="E306" s="118"/>
      <c r="F306" s="27"/>
    </row>
    <row r="307" spans="1:6" ht="12.75">
      <c r="A307" s="68">
        <v>55291</v>
      </c>
      <c r="B307" s="105"/>
      <c r="C307" s="106" t="s">
        <v>108</v>
      </c>
      <c r="D307" s="107"/>
      <c r="E307" s="118"/>
      <c r="F307" s="27"/>
    </row>
    <row r="308" spans="1:6" ht="12.75">
      <c r="A308" s="68" t="s">
        <v>111</v>
      </c>
      <c r="B308" s="105"/>
      <c r="C308" s="106" t="s">
        <v>110</v>
      </c>
      <c r="D308" s="107"/>
      <c r="E308" s="118"/>
      <c r="F308" s="27"/>
    </row>
    <row r="309" spans="2:6" ht="15">
      <c r="B309" s="76">
        <v>3</v>
      </c>
      <c r="C309" s="77" t="s">
        <v>14</v>
      </c>
      <c r="D309" s="78">
        <f>D310+D314</f>
        <v>0</v>
      </c>
      <c r="E309" s="119">
        <f>E310+E314</f>
        <v>37525</v>
      </c>
      <c r="F309" s="22">
        <f>F310+F314</f>
        <v>30000</v>
      </c>
    </row>
    <row r="310" spans="2:6" ht="15">
      <c r="B310" s="102">
        <v>31</v>
      </c>
      <c r="C310" s="103" t="s">
        <v>15</v>
      </c>
      <c r="D310" s="104">
        <f>SUM(D311:D313)</f>
        <v>0</v>
      </c>
      <c r="E310" s="117">
        <f>SUM(E311:E313)</f>
        <v>33325</v>
      </c>
      <c r="F310" s="116">
        <f>SUM(F311:F313)</f>
        <v>27500</v>
      </c>
    </row>
    <row r="311" spans="2:6" ht="12.75">
      <c r="B311" s="100">
        <v>311</v>
      </c>
      <c r="C311" s="101" t="s">
        <v>85</v>
      </c>
      <c r="D311" s="61"/>
      <c r="E311" s="115">
        <v>25000</v>
      </c>
      <c r="F311" s="129">
        <v>20000</v>
      </c>
    </row>
    <row r="312" spans="2:6" ht="12.75">
      <c r="B312" s="100">
        <v>312</v>
      </c>
      <c r="C312" s="101" t="s">
        <v>30</v>
      </c>
      <c r="D312" s="61"/>
      <c r="E312" s="115">
        <v>4200</v>
      </c>
      <c r="F312" s="14">
        <v>4200</v>
      </c>
    </row>
    <row r="313" spans="2:6" ht="12.75">
      <c r="B313" s="100">
        <v>313</v>
      </c>
      <c r="C313" s="101" t="s">
        <v>17</v>
      </c>
      <c r="D313" s="61"/>
      <c r="E313" s="115">
        <v>4125</v>
      </c>
      <c r="F313" s="129">
        <v>3300</v>
      </c>
    </row>
    <row r="314" spans="2:6" ht="15">
      <c r="B314" s="102">
        <v>32</v>
      </c>
      <c r="C314" s="103" t="s">
        <v>18</v>
      </c>
      <c r="D314" s="104">
        <f>D315</f>
        <v>0</v>
      </c>
      <c r="E314" s="117">
        <f>E315</f>
        <v>4200</v>
      </c>
      <c r="F314" s="116">
        <f>F315</f>
        <v>2500</v>
      </c>
    </row>
    <row r="315" spans="2:6" ht="12.75">
      <c r="B315" s="100">
        <v>321</v>
      </c>
      <c r="C315" s="101" t="s">
        <v>19</v>
      </c>
      <c r="D315" s="61"/>
      <c r="E315" s="115">
        <v>4200</v>
      </c>
      <c r="F315" s="129">
        <v>2500</v>
      </c>
    </row>
    <row r="316" spans="2:6" ht="12.75">
      <c r="B316" s="105"/>
      <c r="C316" s="106"/>
      <c r="D316" s="107"/>
      <c r="E316" s="118"/>
      <c r="F316" s="27"/>
    </row>
    <row r="317" spans="1:6" ht="12.75">
      <c r="A317" s="75"/>
      <c r="B317" s="105"/>
      <c r="C317" s="106"/>
      <c r="D317" s="107"/>
      <c r="E317" s="107"/>
      <c r="F317" s="27"/>
    </row>
    <row r="318" spans="1:6" ht="12.75">
      <c r="A318" s="68">
        <v>2301</v>
      </c>
      <c r="B318" s="105"/>
      <c r="C318" s="106" t="s">
        <v>86</v>
      </c>
      <c r="D318" s="107"/>
      <c r="E318" s="107"/>
      <c r="F318" s="27"/>
    </row>
    <row r="319" spans="1:6" ht="12.75">
      <c r="A319" s="68">
        <v>47300</v>
      </c>
      <c r="B319" s="105"/>
      <c r="C319" s="106" t="s">
        <v>95</v>
      </c>
      <c r="D319" s="107"/>
      <c r="E319" s="107"/>
      <c r="F319" s="27"/>
    </row>
    <row r="320" spans="1:6" ht="15">
      <c r="A320" s="68" t="s">
        <v>96</v>
      </c>
      <c r="B320" s="98"/>
      <c r="C320" s="106" t="s">
        <v>136</v>
      </c>
      <c r="D320" s="86"/>
      <c r="E320" s="86"/>
      <c r="F320" s="43"/>
    </row>
    <row r="321" spans="2:8" ht="15">
      <c r="B321" s="76">
        <v>3</v>
      </c>
      <c r="C321" s="77" t="s">
        <v>14</v>
      </c>
      <c r="D321" s="78">
        <f>D325</f>
        <v>350000</v>
      </c>
      <c r="E321" s="78">
        <f>E325+E330</f>
        <v>250000</v>
      </c>
      <c r="F321" s="22">
        <f>F322+F325+F330</f>
        <v>230000</v>
      </c>
      <c r="G321" s="64">
        <f>SUM(G325:G331)</f>
        <v>360000</v>
      </c>
      <c r="H321" s="64">
        <f>G321</f>
        <v>360000</v>
      </c>
    </row>
    <row r="322" spans="2:8" ht="15">
      <c r="B322" s="102">
        <v>31</v>
      </c>
      <c r="C322" s="103" t="s">
        <v>15</v>
      </c>
      <c r="D322" s="104"/>
      <c r="E322" s="104"/>
      <c r="F322" s="116">
        <f>SUM(F323:F324)</f>
        <v>1569.41</v>
      </c>
      <c r="G322" s="64"/>
      <c r="H322" s="64"/>
    </row>
    <row r="323" spans="2:8" ht="15">
      <c r="B323" s="100">
        <v>311</v>
      </c>
      <c r="C323" s="101" t="s">
        <v>16</v>
      </c>
      <c r="D323" s="104"/>
      <c r="E323" s="104"/>
      <c r="F323" s="14">
        <v>1347.13</v>
      </c>
      <c r="G323" s="64"/>
      <c r="H323" s="64"/>
    </row>
    <row r="324" spans="2:8" ht="15">
      <c r="B324" s="100">
        <v>313</v>
      </c>
      <c r="C324" s="101" t="s">
        <v>17</v>
      </c>
      <c r="D324" s="104"/>
      <c r="E324" s="104"/>
      <c r="F324" s="14">
        <v>222.28</v>
      </c>
      <c r="G324" s="64"/>
      <c r="H324" s="64"/>
    </row>
    <row r="325" spans="2:8" ht="15">
      <c r="B325" s="102">
        <v>32</v>
      </c>
      <c r="C325" s="103" t="s">
        <v>18</v>
      </c>
      <c r="D325" s="104">
        <f>SUM(D326:D331)</f>
        <v>350000</v>
      </c>
      <c r="E325" s="104">
        <f>SUM(E326:E329)</f>
        <v>249000</v>
      </c>
      <c r="F325" s="116">
        <f>SUM(F326:F329)</f>
        <v>227430.59</v>
      </c>
      <c r="G325" s="64">
        <v>360000</v>
      </c>
      <c r="H325" s="64">
        <f>G325</f>
        <v>360000</v>
      </c>
    </row>
    <row r="326" spans="2:6" ht="12.75">
      <c r="B326" s="100">
        <v>321</v>
      </c>
      <c r="C326" s="101" t="s">
        <v>19</v>
      </c>
      <c r="D326" s="61">
        <v>1500</v>
      </c>
      <c r="E326" s="61">
        <v>2000</v>
      </c>
      <c r="F326" s="129">
        <v>1000</v>
      </c>
    </row>
    <row r="327" spans="2:8" ht="12.75">
      <c r="B327" s="100">
        <v>322</v>
      </c>
      <c r="C327" s="101" t="s">
        <v>20</v>
      </c>
      <c r="D327" s="61">
        <v>300000</v>
      </c>
      <c r="E327" s="115">
        <v>218000</v>
      </c>
      <c r="F327" s="129">
        <v>207930.59</v>
      </c>
      <c r="H327" s="69"/>
    </row>
    <row r="328" spans="2:8" ht="12.75">
      <c r="B328" s="100">
        <v>323</v>
      </c>
      <c r="C328" s="101" t="s">
        <v>21</v>
      </c>
      <c r="D328" s="61">
        <v>48500</v>
      </c>
      <c r="E328" s="115">
        <v>24000</v>
      </c>
      <c r="F328" s="129">
        <v>17500</v>
      </c>
      <c r="H328" s="69"/>
    </row>
    <row r="329" spans="2:8" ht="12.75">
      <c r="B329" s="100">
        <v>329</v>
      </c>
      <c r="C329" s="101" t="s">
        <v>74</v>
      </c>
      <c r="D329" s="61"/>
      <c r="E329" s="115">
        <v>5000</v>
      </c>
      <c r="F329" s="129">
        <v>1000</v>
      </c>
      <c r="H329" s="69"/>
    </row>
    <row r="330" spans="2:8" ht="15">
      <c r="B330" s="102">
        <v>34</v>
      </c>
      <c r="C330" s="103" t="s">
        <v>75</v>
      </c>
      <c r="D330" s="61"/>
      <c r="E330" s="117">
        <f>E331</f>
        <v>1000</v>
      </c>
      <c r="F330" s="116">
        <f>F331</f>
        <v>1000</v>
      </c>
      <c r="H330" s="69"/>
    </row>
    <row r="331" spans="2:6" ht="12.75">
      <c r="B331" s="100">
        <v>343</v>
      </c>
      <c r="C331" s="101" t="s">
        <v>76</v>
      </c>
      <c r="D331" s="61"/>
      <c r="E331" s="115">
        <v>1000</v>
      </c>
      <c r="F331" s="14">
        <v>1000</v>
      </c>
    </row>
    <row r="332" spans="2:6" ht="12.75">
      <c r="B332" s="105"/>
      <c r="C332" s="106"/>
      <c r="D332" s="107"/>
      <c r="E332" s="107"/>
      <c r="F332" s="27"/>
    </row>
    <row r="333" spans="1:6" ht="12.75">
      <c r="A333" s="68">
        <v>2301</v>
      </c>
      <c r="B333" s="105"/>
      <c r="C333" s="106" t="s">
        <v>86</v>
      </c>
      <c r="D333" s="107"/>
      <c r="E333" s="107"/>
      <c r="F333" s="27"/>
    </row>
    <row r="334" spans="1:6" ht="12.75">
      <c r="A334" s="75">
        <v>47300</v>
      </c>
      <c r="B334" s="105"/>
      <c r="C334" s="106" t="s">
        <v>95</v>
      </c>
      <c r="D334" s="107"/>
      <c r="E334" s="107"/>
      <c r="F334" s="27"/>
    </row>
    <row r="335" spans="1:6" ht="12.75">
      <c r="A335" s="68" t="s">
        <v>84</v>
      </c>
      <c r="B335" s="105"/>
      <c r="C335" s="106" t="s">
        <v>137</v>
      </c>
      <c r="D335" s="107"/>
      <c r="E335" s="107"/>
      <c r="F335" s="27"/>
    </row>
    <row r="336" spans="2:8" ht="15">
      <c r="B336" s="76">
        <v>3</v>
      </c>
      <c r="C336" s="77" t="s">
        <v>14</v>
      </c>
      <c r="D336" s="78">
        <f>D337+D341</f>
        <v>220000</v>
      </c>
      <c r="E336" s="78">
        <f>E337+E341</f>
        <v>230000</v>
      </c>
      <c r="F336" s="22">
        <f>F337+F341</f>
        <v>145530</v>
      </c>
      <c r="G336" s="64">
        <f>G337+G341</f>
        <v>220000</v>
      </c>
      <c r="H336" s="64">
        <f>G336</f>
        <v>220000</v>
      </c>
    </row>
    <row r="337" spans="2:8" ht="15">
      <c r="B337" s="102">
        <v>31</v>
      </c>
      <c r="C337" s="103" t="s">
        <v>15</v>
      </c>
      <c r="D337" s="104">
        <f>SUM(D338:D340)</f>
        <v>100000</v>
      </c>
      <c r="E337" s="104">
        <f>SUM(E338:E340)</f>
        <v>120025</v>
      </c>
      <c r="F337" s="116">
        <f>SUM(F338:F340)</f>
        <v>69330</v>
      </c>
      <c r="G337" s="64">
        <v>100000</v>
      </c>
      <c r="H337" s="64">
        <f>G337</f>
        <v>100000</v>
      </c>
    </row>
    <row r="338" spans="2:6" ht="12.75">
      <c r="B338" s="100">
        <v>311</v>
      </c>
      <c r="C338" s="101" t="s">
        <v>16</v>
      </c>
      <c r="D338" s="61">
        <v>80500</v>
      </c>
      <c r="E338" s="115">
        <v>100000</v>
      </c>
      <c r="F338" s="129">
        <v>60000</v>
      </c>
    </row>
    <row r="339" spans="2:6" ht="12.75">
      <c r="B339" s="100">
        <v>312</v>
      </c>
      <c r="C339" s="101" t="s">
        <v>30</v>
      </c>
      <c r="D339" s="61">
        <v>6000</v>
      </c>
      <c r="E339" s="61">
        <v>6000</v>
      </c>
      <c r="F339" s="129">
        <v>750</v>
      </c>
    </row>
    <row r="340" spans="2:6" ht="12.75">
      <c r="B340" s="100">
        <v>313</v>
      </c>
      <c r="C340" s="101" t="s">
        <v>17</v>
      </c>
      <c r="D340" s="61">
        <v>13500</v>
      </c>
      <c r="E340" s="61">
        <v>14025</v>
      </c>
      <c r="F340" s="129">
        <v>8580</v>
      </c>
    </row>
    <row r="341" spans="1:8" ht="15">
      <c r="A341" s="75"/>
      <c r="B341" s="102">
        <v>32</v>
      </c>
      <c r="C341" s="103" t="s">
        <v>18</v>
      </c>
      <c r="D341" s="104">
        <f>SUM(D342:D343)</f>
        <v>120000</v>
      </c>
      <c r="E341" s="104">
        <f>SUM(E342:E343)</f>
        <v>109975</v>
      </c>
      <c r="F341" s="116">
        <f>SUM(F342:F344)</f>
        <v>76200</v>
      </c>
      <c r="G341" s="64">
        <v>120000</v>
      </c>
      <c r="H341" s="64">
        <f>G341</f>
        <v>120000</v>
      </c>
    </row>
    <row r="342" spans="1:8" ht="15">
      <c r="A342" s="75"/>
      <c r="B342" s="100">
        <v>321</v>
      </c>
      <c r="C342" s="101" t="s">
        <v>19</v>
      </c>
      <c r="D342" s="61">
        <v>5000</v>
      </c>
      <c r="E342" s="61">
        <v>7000</v>
      </c>
      <c r="F342" s="129">
        <v>2000</v>
      </c>
      <c r="G342" s="64"/>
      <c r="H342" s="64"/>
    </row>
    <row r="343" spans="2:8" ht="12.75">
      <c r="B343" s="100">
        <v>322</v>
      </c>
      <c r="C343" s="101" t="s">
        <v>20</v>
      </c>
      <c r="D343" s="61">
        <v>115000</v>
      </c>
      <c r="E343" s="115">
        <v>102975</v>
      </c>
      <c r="F343" s="129">
        <v>70000</v>
      </c>
      <c r="H343" s="69"/>
    </row>
    <row r="344" spans="2:8" ht="12.75">
      <c r="B344" s="100">
        <v>323</v>
      </c>
      <c r="C344" s="101" t="s">
        <v>21</v>
      </c>
      <c r="D344" s="61"/>
      <c r="E344" s="115"/>
      <c r="F344" s="129">
        <v>4200</v>
      </c>
      <c r="H344" s="69"/>
    </row>
    <row r="345" spans="2:8" ht="12.75">
      <c r="B345" s="105"/>
      <c r="C345" s="106"/>
      <c r="D345" s="107"/>
      <c r="E345" s="107"/>
      <c r="F345" s="27"/>
      <c r="H345" s="69"/>
    </row>
    <row r="346" spans="1:6" ht="15">
      <c r="A346" s="68">
        <v>2301</v>
      </c>
      <c r="B346" s="98"/>
      <c r="C346" s="106" t="s">
        <v>86</v>
      </c>
      <c r="D346" s="86"/>
      <c r="E346" s="86"/>
      <c r="F346" s="43"/>
    </row>
    <row r="347" spans="1:6" ht="15">
      <c r="A347" s="68">
        <v>47300</v>
      </c>
      <c r="B347" s="98"/>
      <c r="C347" s="106" t="s">
        <v>95</v>
      </c>
      <c r="D347" s="86"/>
      <c r="E347" s="86"/>
      <c r="F347" s="43"/>
    </row>
    <row r="348" spans="1:6" ht="12.75">
      <c r="A348" s="68" t="s">
        <v>97</v>
      </c>
      <c r="B348" s="105"/>
      <c r="C348" s="106" t="s">
        <v>138</v>
      </c>
      <c r="D348" s="107"/>
      <c r="E348" s="107"/>
      <c r="F348" s="27"/>
    </row>
    <row r="349" spans="1:8" ht="15">
      <c r="A349" s="75"/>
      <c r="B349" s="76">
        <v>3</v>
      </c>
      <c r="C349" s="77" t="s">
        <v>14</v>
      </c>
      <c r="D349" s="78">
        <f>D350+D352+D358</f>
        <v>80000</v>
      </c>
      <c r="E349" s="78">
        <f>E350+E352+E358</f>
        <v>70000</v>
      </c>
      <c r="F349" s="22">
        <f>F350+F352+F358</f>
        <v>64300</v>
      </c>
      <c r="G349" s="64">
        <f>G350+G352+G358</f>
        <v>80000</v>
      </c>
      <c r="H349" s="64">
        <f>G349</f>
        <v>80000</v>
      </c>
    </row>
    <row r="350" spans="2:8" ht="15">
      <c r="B350" s="102">
        <v>31</v>
      </c>
      <c r="C350" s="103" t="s">
        <v>15</v>
      </c>
      <c r="D350" s="104">
        <f>SUM(D351:D351)</f>
        <v>1200</v>
      </c>
      <c r="E350" s="104">
        <f>SUM(E351:E351)</f>
        <v>1200</v>
      </c>
      <c r="F350" s="116">
        <f>SUM(F351:F351)</f>
        <v>500</v>
      </c>
      <c r="G350" s="64">
        <v>1200</v>
      </c>
      <c r="H350" s="64">
        <f>G350</f>
        <v>1200</v>
      </c>
    </row>
    <row r="351" spans="2:6" ht="12.75">
      <c r="B351" s="100">
        <v>312</v>
      </c>
      <c r="C351" s="101" t="s">
        <v>30</v>
      </c>
      <c r="D351" s="61">
        <v>1200</v>
      </c>
      <c r="E351" s="61">
        <v>1200</v>
      </c>
      <c r="F351" s="129">
        <v>500</v>
      </c>
    </row>
    <row r="352" spans="2:8" ht="15">
      <c r="B352" s="102">
        <v>32</v>
      </c>
      <c r="C352" s="103" t="s">
        <v>18</v>
      </c>
      <c r="D352" s="104">
        <f>SUM(D353:D357)</f>
        <v>78300</v>
      </c>
      <c r="E352" s="104">
        <f>SUM(E353:E357)</f>
        <v>67800</v>
      </c>
      <c r="F352" s="116">
        <f>SUM(F353:F357)</f>
        <v>62800</v>
      </c>
      <c r="G352" s="64">
        <v>78300</v>
      </c>
      <c r="H352" s="64">
        <f>G352</f>
        <v>78300</v>
      </c>
    </row>
    <row r="353" spans="2:8" ht="15">
      <c r="B353" s="100">
        <v>321</v>
      </c>
      <c r="C353" s="101" t="s">
        <v>19</v>
      </c>
      <c r="D353" s="61">
        <v>8000</v>
      </c>
      <c r="E353" s="61">
        <v>8000</v>
      </c>
      <c r="F353" s="129">
        <v>3000</v>
      </c>
      <c r="G353" s="64"/>
      <c r="H353" s="64"/>
    </row>
    <row r="354" spans="2:8" ht="12.75">
      <c r="B354" s="100">
        <v>322</v>
      </c>
      <c r="C354" s="101" t="s">
        <v>20</v>
      </c>
      <c r="D354" s="61">
        <v>26000</v>
      </c>
      <c r="E354" s="115">
        <v>21000</v>
      </c>
      <c r="F354" s="14">
        <v>21000</v>
      </c>
      <c r="H354" s="69"/>
    </row>
    <row r="355" spans="2:8" ht="12.75">
      <c r="B355" s="100">
        <v>323</v>
      </c>
      <c r="C355" s="101" t="s">
        <v>21</v>
      </c>
      <c r="D355" s="61">
        <v>29500</v>
      </c>
      <c r="E355" s="115">
        <v>24500</v>
      </c>
      <c r="F355" s="14">
        <v>24500</v>
      </c>
      <c r="H355" s="69"/>
    </row>
    <row r="356" spans="2:8" ht="12.75">
      <c r="B356" s="100">
        <v>324</v>
      </c>
      <c r="C356" s="101" t="s">
        <v>132</v>
      </c>
      <c r="D356" s="61">
        <v>5000</v>
      </c>
      <c r="E356" s="61">
        <v>5000</v>
      </c>
      <c r="F356" s="14">
        <v>5000</v>
      </c>
      <c r="H356" s="69"/>
    </row>
    <row r="357" spans="2:8" ht="12.75">
      <c r="B357" s="100">
        <v>329</v>
      </c>
      <c r="C357" s="101" t="s">
        <v>74</v>
      </c>
      <c r="D357" s="61">
        <v>9800</v>
      </c>
      <c r="E357" s="61">
        <v>9300</v>
      </c>
      <c r="F357" s="14">
        <v>9300</v>
      </c>
      <c r="H357" s="69"/>
    </row>
    <row r="358" spans="2:8" ht="15">
      <c r="B358" s="102">
        <v>34</v>
      </c>
      <c r="C358" s="103" t="s">
        <v>75</v>
      </c>
      <c r="D358" s="104">
        <f>D359</f>
        <v>500</v>
      </c>
      <c r="E358" s="104">
        <f>E359</f>
        <v>1000</v>
      </c>
      <c r="F358" s="116">
        <f>F359</f>
        <v>1000</v>
      </c>
      <c r="G358" s="70">
        <v>500</v>
      </c>
      <c r="H358" s="64">
        <f>G358</f>
        <v>500</v>
      </c>
    </row>
    <row r="359" spans="2:8" ht="12.75">
      <c r="B359" s="100">
        <v>343</v>
      </c>
      <c r="C359" s="101" t="s">
        <v>76</v>
      </c>
      <c r="D359" s="61">
        <v>500</v>
      </c>
      <c r="E359" s="61">
        <v>1000</v>
      </c>
      <c r="F359" s="14">
        <v>1000</v>
      </c>
      <c r="H359" s="69"/>
    </row>
    <row r="360" spans="2:8" ht="15">
      <c r="B360" s="76">
        <v>4</v>
      </c>
      <c r="C360" s="77" t="s">
        <v>22</v>
      </c>
      <c r="D360" s="78">
        <f>D361</f>
        <v>0</v>
      </c>
      <c r="E360" s="78">
        <f>E361</f>
        <v>8429.69</v>
      </c>
      <c r="F360" s="22">
        <f>F361</f>
        <v>14200</v>
      </c>
      <c r="H360" s="69"/>
    </row>
    <row r="361" spans="2:8" ht="15">
      <c r="B361" s="102">
        <v>42</v>
      </c>
      <c r="C361" s="103" t="s">
        <v>54</v>
      </c>
      <c r="D361" s="104">
        <f>SUM(D362:D363)</f>
        <v>0</v>
      </c>
      <c r="E361" s="104">
        <f>SUM(E362:E363)</f>
        <v>8429.69</v>
      </c>
      <c r="F361" s="116">
        <f>SUM(F362:F363)</f>
        <v>14200</v>
      </c>
      <c r="H361" s="69"/>
    </row>
    <row r="362" spans="2:8" ht="12.75">
      <c r="B362" s="100">
        <v>422</v>
      </c>
      <c r="C362" s="101" t="s">
        <v>118</v>
      </c>
      <c r="D362" s="61"/>
      <c r="E362" s="115">
        <v>8429.69</v>
      </c>
      <c r="F362" s="129">
        <v>14200</v>
      </c>
      <c r="H362" s="69"/>
    </row>
    <row r="363" spans="2:8" ht="12.75">
      <c r="B363" s="105"/>
      <c r="C363" s="106"/>
      <c r="D363" s="107"/>
      <c r="E363" s="107"/>
      <c r="F363" s="27"/>
      <c r="H363" s="69"/>
    </row>
    <row r="364" spans="1:6" ht="12.75">
      <c r="A364" s="68">
        <v>2301</v>
      </c>
      <c r="B364" s="105"/>
      <c r="C364" s="106" t="s">
        <v>86</v>
      </c>
      <c r="D364" s="107"/>
      <c r="E364" s="107"/>
      <c r="F364" s="27"/>
    </row>
    <row r="365" spans="1:6" ht="12.75">
      <c r="A365" s="75">
        <v>32300</v>
      </c>
      <c r="B365" s="105"/>
      <c r="C365" s="106" t="s">
        <v>135</v>
      </c>
      <c r="D365" s="107"/>
      <c r="E365" s="107"/>
      <c r="F365" s="27"/>
    </row>
    <row r="366" spans="1:6" ht="12.75">
      <c r="A366" s="68" t="s">
        <v>139</v>
      </c>
      <c r="B366" s="105"/>
      <c r="C366" s="106" t="s">
        <v>122</v>
      </c>
      <c r="D366" s="107"/>
      <c r="E366" s="107"/>
      <c r="F366" s="27"/>
    </row>
    <row r="367" spans="2:8" ht="15">
      <c r="B367" s="76">
        <v>3</v>
      </c>
      <c r="C367" s="77" t="s">
        <v>14</v>
      </c>
      <c r="D367" s="78">
        <f>D368+D371+D377</f>
        <v>125000</v>
      </c>
      <c r="E367" s="78">
        <f>E368+E371+E377</f>
        <v>125000</v>
      </c>
      <c r="F367" s="22">
        <f>F368+F371+F377</f>
        <v>128870</v>
      </c>
      <c r="G367" s="64">
        <f>SUM(G368:G378)</f>
        <v>125000</v>
      </c>
      <c r="H367" s="64">
        <f>G367</f>
        <v>125000</v>
      </c>
    </row>
    <row r="368" spans="2:8" ht="15">
      <c r="B368" s="102">
        <v>31</v>
      </c>
      <c r="C368" s="103" t="s">
        <v>15</v>
      </c>
      <c r="D368" s="104">
        <f>SUM(D370:D370)</f>
        <v>0</v>
      </c>
      <c r="E368" s="104">
        <f>SUM(E369:E370)</f>
        <v>2330</v>
      </c>
      <c r="F368" s="116">
        <f>SUM(F369:F370)</f>
        <v>1165</v>
      </c>
      <c r="G368" s="64">
        <v>0</v>
      </c>
      <c r="H368" s="64">
        <f>G368</f>
        <v>0</v>
      </c>
    </row>
    <row r="369" spans="2:8" ht="15">
      <c r="B369" s="100">
        <v>311</v>
      </c>
      <c r="C369" s="101" t="s">
        <v>16</v>
      </c>
      <c r="D369" s="104"/>
      <c r="E369" s="115">
        <v>2000</v>
      </c>
      <c r="F369" s="129">
        <v>1000</v>
      </c>
      <c r="G369" s="64"/>
      <c r="H369" s="64"/>
    </row>
    <row r="370" spans="2:8" ht="15">
      <c r="B370" s="100">
        <v>313</v>
      </c>
      <c r="C370" s="101" t="s">
        <v>17</v>
      </c>
      <c r="D370" s="61"/>
      <c r="E370" s="115">
        <v>330</v>
      </c>
      <c r="F370" s="129">
        <v>165</v>
      </c>
      <c r="G370" s="64"/>
      <c r="H370" s="64"/>
    </row>
    <row r="371" spans="2:8" ht="15">
      <c r="B371" s="102">
        <v>32</v>
      </c>
      <c r="C371" s="103" t="s">
        <v>18</v>
      </c>
      <c r="D371" s="104">
        <f>SUM(D372:D376)</f>
        <v>124900</v>
      </c>
      <c r="E371" s="104">
        <f>SUM(E372:E376)</f>
        <v>122570</v>
      </c>
      <c r="F371" s="116">
        <f>SUM(F372:F376)</f>
        <v>127600</v>
      </c>
      <c r="G371" s="64">
        <v>124900</v>
      </c>
      <c r="H371" s="64">
        <f>G371</f>
        <v>124900</v>
      </c>
    </row>
    <row r="372" spans="2:8" ht="15">
      <c r="B372" s="100">
        <v>321</v>
      </c>
      <c r="C372" s="101" t="s">
        <v>19</v>
      </c>
      <c r="D372" s="61">
        <v>4000</v>
      </c>
      <c r="E372" s="61">
        <v>1670</v>
      </c>
      <c r="F372" s="129">
        <v>1100</v>
      </c>
      <c r="G372" s="64"/>
      <c r="H372" s="64"/>
    </row>
    <row r="373" spans="1:8" ht="12.75">
      <c r="A373" s="75"/>
      <c r="B373" s="100">
        <v>322</v>
      </c>
      <c r="C373" s="101" t="s">
        <v>20</v>
      </c>
      <c r="D373" s="61">
        <v>52500</v>
      </c>
      <c r="E373" s="61">
        <v>52500</v>
      </c>
      <c r="F373" s="129">
        <v>47300</v>
      </c>
      <c r="H373" s="69"/>
    </row>
    <row r="374" spans="2:8" ht="12.75">
      <c r="B374" s="100">
        <v>323</v>
      </c>
      <c r="C374" s="101" t="s">
        <v>21</v>
      </c>
      <c r="D374" s="61">
        <v>60500</v>
      </c>
      <c r="E374" s="61">
        <v>55000</v>
      </c>
      <c r="F374" s="129">
        <v>59300</v>
      </c>
      <c r="H374" s="69"/>
    </row>
    <row r="375" spans="2:8" ht="12.75">
      <c r="B375" s="100">
        <v>324</v>
      </c>
      <c r="C375" s="101" t="s">
        <v>132</v>
      </c>
      <c r="D375" s="61">
        <v>200</v>
      </c>
      <c r="E375" s="61">
        <v>200</v>
      </c>
      <c r="F375" s="14">
        <v>200</v>
      </c>
      <c r="H375" s="69"/>
    </row>
    <row r="376" spans="2:8" ht="12.75">
      <c r="B376" s="100">
        <v>329</v>
      </c>
      <c r="C376" s="101" t="s">
        <v>74</v>
      </c>
      <c r="D376" s="61">
        <v>7700</v>
      </c>
      <c r="E376" s="115">
        <v>13200</v>
      </c>
      <c r="F376" s="129">
        <v>19700</v>
      </c>
      <c r="H376" s="69"/>
    </row>
    <row r="377" spans="2:8" ht="15">
      <c r="B377" s="102">
        <v>34</v>
      </c>
      <c r="C377" s="103" t="s">
        <v>75</v>
      </c>
      <c r="D377" s="104">
        <f>D378</f>
        <v>100</v>
      </c>
      <c r="E377" s="104">
        <f>E378</f>
        <v>100</v>
      </c>
      <c r="F377" s="116">
        <f>F378</f>
        <v>105</v>
      </c>
      <c r="H377" s="69"/>
    </row>
    <row r="378" spans="2:8" ht="15">
      <c r="B378" s="100">
        <v>343</v>
      </c>
      <c r="C378" s="101" t="s">
        <v>76</v>
      </c>
      <c r="D378" s="61">
        <v>100</v>
      </c>
      <c r="E378" s="61">
        <v>100</v>
      </c>
      <c r="F378" s="129">
        <v>105</v>
      </c>
      <c r="G378" s="70">
        <v>100</v>
      </c>
      <c r="H378" s="64">
        <f>G378</f>
        <v>100</v>
      </c>
    </row>
    <row r="379" spans="2:8" ht="15">
      <c r="B379" s="76">
        <v>4</v>
      </c>
      <c r="C379" s="77" t="s">
        <v>22</v>
      </c>
      <c r="D379" s="78">
        <f>D380+D389+D395</f>
        <v>0</v>
      </c>
      <c r="E379" s="78">
        <f>E380+E389+E395</f>
        <v>0</v>
      </c>
      <c r="F379" s="22">
        <f>F380+F389+F395</f>
        <v>0</v>
      </c>
      <c r="H379" s="69"/>
    </row>
    <row r="380" spans="2:8" ht="15">
      <c r="B380" s="102">
        <v>41</v>
      </c>
      <c r="C380" s="103" t="s">
        <v>194</v>
      </c>
      <c r="D380" s="104">
        <f>SUM(D381:D382)</f>
        <v>0</v>
      </c>
      <c r="E380" s="104">
        <f>SUM(E381:E382)</f>
        <v>0</v>
      </c>
      <c r="F380" s="116">
        <f>SUM(F381:F382)</f>
        <v>0</v>
      </c>
      <c r="H380" s="69"/>
    </row>
    <row r="381" spans="2:8" ht="12.75">
      <c r="B381" s="100">
        <v>412</v>
      </c>
      <c r="C381" s="101" t="s">
        <v>195</v>
      </c>
      <c r="D381" s="61">
        <v>0</v>
      </c>
      <c r="E381" s="61">
        <v>0</v>
      </c>
      <c r="F381" s="14">
        <v>0</v>
      </c>
      <c r="H381" s="69"/>
    </row>
    <row r="382" spans="1:8" s="71" customFormat="1" ht="15">
      <c r="A382" s="68"/>
      <c r="B382" s="98"/>
      <c r="C382" s="99"/>
      <c r="D382" s="86"/>
      <c r="E382" s="86"/>
      <c r="F382" s="43"/>
      <c r="H382" s="109"/>
    </row>
    <row r="383" spans="1:8" s="71" customFormat="1" ht="15">
      <c r="A383" s="68">
        <v>53082</v>
      </c>
      <c r="B383" s="105"/>
      <c r="C383" s="106" t="s">
        <v>188</v>
      </c>
      <c r="D383" s="86"/>
      <c r="E383" s="86"/>
      <c r="F383" s="43"/>
      <c r="H383" s="109"/>
    </row>
    <row r="384" spans="1:8" s="71" customFormat="1" ht="12.75">
      <c r="A384" s="68" t="s">
        <v>205</v>
      </c>
      <c r="B384" s="105"/>
      <c r="C384" s="106" t="s">
        <v>206</v>
      </c>
      <c r="D384" s="107"/>
      <c r="E384" s="107"/>
      <c r="F384" s="27"/>
      <c r="H384" s="109"/>
    </row>
    <row r="385" spans="1:8" s="71" customFormat="1" ht="15">
      <c r="A385" s="68"/>
      <c r="B385" s="76">
        <v>3</v>
      </c>
      <c r="C385" s="77" t="s">
        <v>14</v>
      </c>
      <c r="D385" s="78">
        <f>D386</f>
        <v>0</v>
      </c>
      <c r="E385" s="78">
        <f>E386</f>
        <v>8000</v>
      </c>
      <c r="F385" s="22">
        <f>F386</f>
        <v>8000</v>
      </c>
      <c r="H385" s="109"/>
    </row>
    <row r="386" spans="1:8" s="71" customFormat="1" ht="15">
      <c r="A386" s="68"/>
      <c r="B386" s="102">
        <v>37</v>
      </c>
      <c r="C386" s="103" t="s">
        <v>207</v>
      </c>
      <c r="D386" s="104">
        <f>SUM(D387:D387)</f>
        <v>0</v>
      </c>
      <c r="E386" s="104">
        <f>SUM(E387:E387)</f>
        <v>8000</v>
      </c>
      <c r="F386" s="116">
        <f>SUM(F387:F387)</f>
        <v>8000</v>
      </c>
      <c r="H386" s="109"/>
    </row>
    <row r="387" spans="1:8" s="71" customFormat="1" ht="12.75">
      <c r="A387" s="68"/>
      <c r="B387" s="81">
        <v>372</v>
      </c>
      <c r="C387" s="82" t="s">
        <v>79</v>
      </c>
      <c r="D387" s="61"/>
      <c r="E387" s="115">
        <v>8000</v>
      </c>
      <c r="F387" s="14">
        <v>8000</v>
      </c>
      <c r="H387" s="109"/>
    </row>
    <row r="388" spans="1:8" s="71" customFormat="1" ht="15">
      <c r="A388" s="68"/>
      <c r="B388" s="98"/>
      <c r="C388" s="99"/>
      <c r="D388" s="86"/>
      <c r="E388" s="86"/>
      <c r="F388" s="43"/>
      <c r="H388" s="109"/>
    </row>
    <row r="389" spans="1:8" s="71" customFormat="1" ht="15" hidden="1">
      <c r="A389" s="68">
        <v>53080</v>
      </c>
      <c r="B389" s="105"/>
      <c r="C389" s="106" t="s">
        <v>143</v>
      </c>
      <c r="D389" s="86"/>
      <c r="E389" s="86"/>
      <c r="F389" s="43"/>
      <c r="H389" s="109"/>
    </row>
    <row r="390" spans="1:6" s="71" customFormat="1" ht="12.75" hidden="1">
      <c r="A390" s="68" t="s">
        <v>145</v>
      </c>
      <c r="B390" s="105"/>
      <c r="C390" s="106" t="s">
        <v>165</v>
      </c>
      <c r="D390" s="107"/>
      <c r="E390" s="107"/>
      <c r="F390" s="27"/>
    </row>
    <row r="391" spans="1:6" s="71" customFormat="1" ht="15" hidden="1">
      <c r="A391" s="68"/>
      <c r="B391" s="76">
        <v>3</v>
      </c>
      <c r="C391" s="77" t="s">
        <v>14</v>
      </c>
      <c r="D391" s="78">
        <f>D392</f>
        <v>2000</v>
      </c>
      <c r="E391" s="78">
        <f>E392</f>
        <v>0</v>
      </c>
      <c r="F391" s="22">
        <f>F392</f>
        <v>0</v>
      </c>
    </row>
    <row r="392" spans="1:6" s="71" customFormat="1" ht="15" hidden="1">
      <c r="A392" s="75"/>
      <c r="B392" s="102">
        <v>32</v>
      </c>
      <c r="C392" s="103" t="s">
        <v>18</v>
      </c>
      <c r="D392" s="104">
        <f>SUM(D393:D394)</f>
        <v>2000</v>
      </c>
      <c r="E392" s="104">
        <f>SUM(E393:E394)</f>
        <v>0</v>
      </c>
      <c r="F392" s="116">
        <f>SUM(F393:F394)</f>
        <v>0</v>
      </c>
    </row>
    <row r="393" spans="1:6" s="71" customFormat="1" ht="12.75" hidden="1">
      <c r="A393" s="68"/>
      <c r="B393" s="100">
        <v>321</v>
      </c>
      <c r="C393" s="101" t="s">
        <v>19</v>
      </c>
      <c r="D393" s="61">
        <v>500</v>
      </c>
      <c r="E393" s="115">
        <v>0</v>
      </c>
      <c r="F393" s="14">
        <v>0</v>
      </c>
    </row>
    <row r="394" spans="1:6" s="71" customFormat="1" ht="12.75" hidden="1">
      <c r="A394" s="68"/>
      <c r="B394" s="100">
        <v>322</v>
      </c>
      <c r="C394" s="101" t="s">
        <v>20</v>
      </c>
      <c r="D394" s="61">
        <v>1500</v>
      </c>
      <c r="E394" s="115">
        <v>0</v>
      </c>
      <c r="F394" s="14">
        <v>0</v>
      </c>
    </row>
    <row r="395" s="71" customFormat="1" ht="12.75" hidden="1">
      <c r="F395" s="127"/>
    </row>
    <row r="396" spans="1:6" s="71" customFormat="1" ht="15" hidden="1">
      <c r="A396" s="68">
        <v>55291</v>
      </c>
      <c r="B396" s="105"/>
      <c r="C396" s="106" t="s">
        <v>208</v>
      </c>
      <c r="D396" s="86"/>
      <c r="E396" s="86"/>
      <c r="F396" s="43"/>
    </row>
    <row r="397" spans="1:6" s="71" customFormat="1" ht="12.75" hidden="1">
      <c r="A397" s="68" t="s">
        <v>216</v>
      </c>
      <c r="B397" s="105"/>
      <c r="C397" s="106" t="s">
        <v>217</v>
      </c>
      <c r="D397" s="107"/>
      <c r="E397" s="107"/>
      <c r="F397" s="27"/>
    </row>
    <row r="398" spans="1:6" s="71" customFormat="1" ht="15" hidden="1">
      <c r="A398" s="68"/>
      <c r="B398" s="76">
        <v>3</v>
      </c>
      <c r="C398" s="77" t="s">
        <v>14</v>
      </c>
      <c r="D398" s="78">
        <f>D399</f>
        <v>0</v>
      </c>
      <c r="E398" s="78">
        <f>E399</f>
        <v>15000</v>
      </c>
      <c r="F398" s="22">
        <f>F399</f>
        <v>0</v>
      </c>
    </row>
    <row r="399" spans="1:6" s="71" customFormat="1" ht="15" hidden="1">
      <c r="A399" s="68"/>
      <c r="B399" s="102">
        <v>37</v>
      </c>
      <c r="C399" s="103" t="s">
        <v>207</v>
      </c>
      <c r="D399" s="104">
        <f>SUM(D400:D400)</f>
        <v>0</v>
      </c>
      <c r="E399" s="104">
        <f>SUM(E400:E400)</f>
        <v>15000</v>
      </c>
      <c r="F399" s="116">
        <f>SUM(F400:F400)</f>
        <v>0</v>
      </c>
    </row>
    <row r="400" spans="1:6" s="71" customFormat="1" ht="12.75" hidden="1">
      <c r="A400" s="68"/>
      <c r="B400" s="81">
        <v>372</v>
      </c>
      <c r="C400" s="82" t="s">
        <v>79</v>
      </c>
      <c r="D400" s="61"/>
      <c r="E400" s="115">
        <v>15000</v>
      </c>
      <c r="F400" s="129">
        <v>0</v>
      </c>
    </row>
    <row r="401" s="71" customFormat="1" ht="12.75" hidden="1">
      <c r="F401" s="127"/>
    </row>
    <row r="402" s="71" customFormat="1" ht="12.75" hidden="1">
      <c r="F402" s="127"/>
    </row>
    <row r="403" s="71" customFormat="1" ht="12.75">
      <c r="F403" s="127"/>
    </row>
    <row r="404" spans="1:6" s="71" customFormat="1" ht="15">
      <c r="A404" s="68">
        <v>58300</v>
      </c>
      <c r="B404" s="105"/>
      <c r="C404" s="106" t="s">
        <v>166</v>
      </c>
      <c r="D404" s="86"/>
      <c r="E404" s="86"/>
      <c r="F404" s="43"/>
    </row>
    <row r="405" spans="1:6" s="71" customFormat="1" ht="12.75">
      <c r="A405" s="68" t="s">
        <v>224</v>
      </c>
      <c r="B405" s="105"/>
      <c r="C405" s="106" t="s">
        <v>225</v>
      </c>
      <c r="D405" s="107"/>
      <c r="E405" s="107"/>
      <c r="F405" s="27"/>
    </row>
    <row r="406" spans="1:6" s="71" customFormat="1" ht="15">
      <c r="A406" s="68"/>
      <c r="B406" s="76">
        <v>3</v>
      </c>
      <c r="C406" s="77" t="s">
        <v>14</v>
      </c>
      <c r="D406" s="78">
        <f>D407+D410</f>
        <v>0</v>
      </c>
      <c r="E406" s="78">
        <f>E407+E410</f>
        <v>10062</v>
      </c>
      <c r="F406" s="22">
        <f>F407+F410</f>
        <v>10062</v>
      </c>
    </row>
    <row r="407" spans="1:8" s="71" customFormat="1" ht="15">
      <c r="A407" s="68"/>
      <c r="B407" s="102">
        <v>31</v>
      </c>
      <c r="C407" s="103" t="s">
        <v>15</v>
      </c>
      <c r="D407" s="104">
        <f>SUM(D408:D409)</f>
        <v>0</v>
      </c>
      <c r="E407" s="104">
        <f>SUM(E408:E409)</f>
        <v>1200</v>
      </c>
      <c r="F407" s="116">
        <f>SUM(F408:F409)</f>
        <v>1200</v>
      </c>
      <c r="H407" s="109"/>
    </row>
    <row r="408" spans="1:8" s="71" customFormat="1" ht="12.75">
      <c r="A408" s="68"/>
      <c r="B408" s="100">
        <v>311</v>
      </c>
      <c r="C408" s="101" t="s">
        <v>16</v>
      </c>
      <c r="D408" s="61"/>
      <c r="E408" s="61">
        <v>1030.04</v>
      </c>
      <c r="F408" s="14">
        <v>1030.04</v>
      </c>
      <c r="H408" s="109"/>
    </row>
    <row r="409" spans="1:8" s="71" customFormat="1" ht="12.75">
      <c r="A409" s="68"/>
      <c r="B409" s="100">
        <v>313</v>
      </c>
      <c r="C409" s="101" t="s">
        <v>17</v>
      </c>
      <c r="D409" s="61"/>
      <c r="E409" s="61">
        <v>169.96</v>
      </c>
      <c r="F409" s="14">
        <v>169.96</v>
      </c>
      <c r="H409" s="109"/>
    </row>
    <row r="410" spans="1:8" s="71" customFormat="1" ht="15">
      <c r="A410" s="75"/>
      <c r="B410" s="102">
        <v>32</v>
      </c>
      <c r="C410" s="103" t="s">
        <v>18</v>
      </c>
      <c r="D410" s="104">
        <f>SUM(D411:D412)</f>
        <v>0</v>
      </c>
      <c r="E410" s="104">
        <f>SUM(E411:E413)</f>
        <v>8862</v>
      </c>
      <c r="F410" s="116">
        <f>SUM(F411:F413)</f>
        <v>8862</v>
      </c>
      <c r="H410" s="109"/>
    </row>
    <row r="411" spans="1:8" s="71" customFormat="1" ht="12.75">
      <c r="A411" s="68"/>
      <c r="B411" s="100">
        <v>322</v>
      </c>
      <c r="C411" s="101" t="s">
        <v>20</v>
      </c>
      <c r="D411" s="61"/>
      <c r="E411" s="61">
        <v>5811.9</v>
      </c>
      <c r="F411" s="14">
        <v>5811.9</v>
      </c>
      <c r="H411" s="109"/>
    </row>
    <row r="412" spans="1:8" s="71" customFormat="1" ht="12.75">
      <c r="A412" s="68"/>
      <c r="B412" s="100">
        <v>323</v>
      </c>
      <c r="C412" s="101" t="s">
        <v>21</v>
      </c>
      <c r="D412" s="61"/>
      <c r="E412" s="61">
        <v>1560.1</v>
      </c>
      <c r="F412" s="14">
        <v>1560.1</v>
      </c>
      <c r="H412" s="109"/>
    </row>
    <row r="413" spans="1:8" s="71" customFormat="1" ht="12.75">
      <c r="A413" s="68"/>
      <c r="B413" s="100">
        <v>329</v>
      </c>
      <c r="C413" s="101" t="s">
        <v>74</v>
      </c>
      <c r="D413" s="61"/>
      <c r="E413" s="115">
        <v>1490</v>
      </c>
      <c r="F413" s="14">
        <v>1490</v>
      </c>
      <c r="H413" s="109"/>
    </row>
    <row r="414" spans="1:8" s="71" customFormat="1" ht="15" hidden="1">
      <c r="A414" s="68"/>
      <c r="B414" s="98"/>
      <c r="C414" s="99"/>
      <c r="D414" s="86"/>
      <c r="E414" s="86"/>
      <c r="F414" s="43"/>
      <c r="H414" s="109"/>
    </row>
    <row r="415" spans="1:6" ht="12.75" hidden="1">
      <c r="A415" s="68" t="s">
        <v>116</v>
      </c>
      <c r="B415" s="105"/>
      <c r="C415" s="106" t="s">
        <v>133</v>
      </c>
      <c r="D415" s="107"/>
      <c r="E415" s="107"/>
      <c r="F415" s="27"/>
    </row>
    <row r="416" spans="1:8" ht="15" hidden="1">
      <c r="A416" s="75"/>
      <c r="B416" s="76">
        <v>3</v>
      </c>
      <c r="C416" s="77" t="s">
        <v>14</v>
      </c>
      <c r="D416" s="78">
        <f>D417</f>
        <v>0</v>
      </c>
      <c r="E416" s="78">
        <f>E417</f>
        <v>0</v>
      </c>
      <c r="F416" s="22">
        <f>F417</f>
        <v>0</v>
      </c>
      <c r="G416" s="64">
        <f>G417</f>
        <v>0</v>
      </c>
      <c r="H416" s="64">
        <f>G416</f>
        <v>0</v>
      </c>
    </row>
    <row r="417" spans="2:8" ht="15" hidden="1">
      <c r="B417" s="102">
        <v>32</v>
      </c>
      <c r="C417" s="103" t="s">
        <v>18</v>
      </c>
      <c r="D417" s="104">
        <f>D418</f>
        <v>0</v>
      </c>
      <c r="E417" s="104">
        <f>E418</f>
        <v>0</v>
      </c>
      <c r="F417" s="116">
        <f>F418</f>
        <v>0</v>
      </c>
      <c r="G417" s="64">
        <v>0</v>
      </c>
      <c r="H417" s="64">
        <f>G417</f>
        <v>0</v>
      </c>
    </row>
    <row r="418" spans="2:7" ht="15" hidden="1">
      <c r="B418" s="100">
        <v>322</v>
      </c>
      <c r="C418" s="101" t="s">
        <v>20</v>
      </c>
      <c r="D418" s="61">
        <v>0</v>
      </c>
      <c r="E418" s="61">
        <v>0</v>
      </c>
      <c r="F418" s="14">
        <v>0</v>
      </c>
      <c r="G418" s="64"/>
    </row>
    <row r="419" spans="2:6" ht="15">
      <c r="B419" s="98"/>
      <c r="C419" s="99"/>
      <c r="D419" s="86"/>
      <c r="E419" s="86"/>
      <c r="F419" s="43"/>
    </row>
    <row r="420" spans="1:6" ht="15">
      <c r="A420" s="68">
        <v>53060</v>
      </c>
      <c r="B420" s="105"/>
      <c r="C420" s="106" t="s">
        <v>186</v>
      </c>
      <c r="D420" s="86"/>
      <c r="E420" s="86"/>
      <c r="F420" s="43"/>
    </row>
    <row r="421" spans="1:6" ht="12.75">
      <c r="A421" s="68" t="s">
        <v>226</v>
      </c>
      <c r="B421" s="105"/>
      <c r="C421" s="106" t="s">
        <v>202</v>
      </c>
      <c r="D421" s="107"/>
      <c r="E421" s="107"/>
      <c r="F421" s="27"/>
    </row>
    <row r="422" spans="2:6" ht="15">
      <c r="B422" s="76">
        <v>3</v>
      </c>
      <c r="C422" s="77" t="s">
        <v>14</v>
      </c>
      <c r="D422" s="78">
        <f>D423</f>
        <v>0</v>
      </c>
      <c r="E422" s="78">
        <f>E423</f>
        <v>1404</v>
      </c>
      <c r="F422" s="22">
        <f>F423</f>
        <v>1404</v>
      </c>
    </row>
    <row r="423" spans="1:6" ht="15">
      <c r="A423" s="75"/>
      <c r="B423" s="102">
        <v>32</v>
      </c>
      <c r="C423" s="103" t="s">
        <v>18</v>
      </c>
      <c r="D423" s="104">
        <f>SUM(D424)</f>
        <v>0</v>
      </c>
      <c r="E423" s="104">
        <f>SUM(E424)</f>
        <v>1404</v>
      </c>
      <c r="F423" s="116">
        <f>SUM(F424)</f>
        <v>1404</v>
      </c>
    </row>
    <row r="424" spans="2:6" ht="12.75">
      <c r="B424" s="100">
        <v>372</v>
      </c>
      <c r="C424" s="82" t="s">
        <v>79</v>
      </c>
      <c r="D424" s="61">
        <v>0</v>
      </c>
      <c r="E424" s="115">
        <v>1404</v>
      </c>
      <c r="F424" s="14">
        <v>1404</v>
      </c>
    </row>
    <row r="425" spans="2:6" ht="12.75">
      <c r="B425" s="105"/>
      <c r="C425" s="106"/>
      <c r="D425" s="107"/>
      <c r="E425" s="107"/>
      <c r="F425" s="27"/>
    </row>
    <row r="426" spans="1:3" ht="12.75">
      <c r="A426" s="68">
        <v>2401</v>
      </c>
      <c r="C426" s="68" t="s">
        <v>192</v>
      </c>
    </row>
    <row r="427" spans="1:6" ht="15">
      <c r="A427" s="68">
        <v>11001</v>
      </c>
      <c r="B427" s="105"/>
      <c r="C427" s="106" t="s">
        <v>191</v>
      </c>
      <c r="D427" s="86"/>
      <c r="E427" s="86"/>
      <c r="F427" s="43"/>
    </row>
    <row r="428" spans="1:6" ht="12.75">
      <c r="A428" s="68" t="s">
        <v>150</v>
      </c>
      <c r="B428" s="105"/>
      <c r="C428" s="106" t="s">
        <v>204</v>
      </c>
      <c r="D428" s="107"/>
      <c r="E428" s="107"/>
      <c r="F428" s="27"/>
    </row>
    <row r="429" spans="2:6" ht="15">
      <c r="B429" s="76">
        <v>3</v>
      </c>
      <c r="C429" s="77" t="s">
        <v>14</v>
      </c>
      <c r="D429" s="78">
        <f aca="true" t="shared" si="9" ref="D429:F430">D430</f>
        <v>0</v>
      </c>
      <c r="E429" s="78">
        <f t="shared" si="9"/>
        <v>8442.5</v>
      </c>
      <c r="F429" s="22">
        <f t="shared" si="9"/>
        <v>11689.75</v>
      </c>
    </row>
    <row r="430" spans="1:6" ht="15">
      <c r="A430" s="75"/>
      <c r="B430" s="102">
        <v>32</v>
      </c>
      <c r="C430" s="103" t="s">
        <v>18</v>
      </c>
      <c r="D430" s="104">
        <f t="shared" si="9"/>
        <v>0</v>
      </c>
      <c r="E430" s="104">
        <f t="shared" si="9"/>
        <v>8442.5</v>
      </c>
      <c r="F430" s="116">
        <f t="shared" si="9"/>
        <v>11689.75</v>
      </c>
    </row>
    <row r="431" spans="2:6" ht="12.75">
      <c r="B431" s="100">
        <v>323</v>
      </c>
      <c r="C431" s="101" t="s">
        <v>21</v>
      </c>
      <c r="D431" s="61">
        <v>0</v>
      </c>
      <c r="E431" s="115">
        <v>8442.5</v>
      </c>
      <c r="F431" s="129">
        <v>11689.75</v>
      </c>
    </row>
    <row r="432" spans="2:6" ht="12.75">
      <c r="B432" s="105"/>
      <c r="C432" s="106"/>
      <c r="D432" s="107"/>
      <c r="E432" s="107"/>
      <c r="F432" s="27"/>
    </row>
    <row r="433" spans="1:6" ht="15">
      <c r="A433" s="68">
        <v>2405</v>
      </c>
      <c r="B433" s="98"/>
      <c r="C433" s="106" t="s">
        <v>161</v>
      </c>
      <c r="D433" s="86"/>
      <c r="E433" s="86"/>
      <c r="F433" s="43"/>
    </row>
    <row r="434" spans="1:6" ht="12.75">
      <c r="A434" s="68" t="s">
        <v>134</v>
      </c>
      <c r="B434" s="105"/>
      <c r="C434" s="106" t="s">
        <v>148</v>
      </c>
      <c r="D434" s="107"/>
      <c r="E434" s="107"/>
      <c r="F434" s="27"/>
    </row>
    <row r="435" spans="1:6" ht="12.75">
      <c r="A435" s="68">
        <v>32300</v>
      </c>
      <c r="B435" s="105"/>
      <c r="C435" s="106" t="s">
        <v>135</v>
      </c>
      <c r="D435" s="107"/>
      <c r="E435" s="107"/>
      <c r="F435" s="27"/>
    </row>
    <row r="436" spans="2:8" ht="15">
      <c r="B436" s="76">
        <v>4</v>
      </c>
      <c r="C436" s="77" t="s">
        <v>22</v>
      </c>
      <c r="D436" s="78">
        <f>D437</f>
        <v>16350</v>
      </c>
      <c r="E436" s="78">
        <f>E437</f>
        <v>16350</v>
      </c>
      <c r="F436" s="22">
        <f>F437</f>
        <v>33350</v>
      </c>
      <c r="G436" s="64">
        <f>G437</f>
        <v>16350</v>
      </c>
      <c r="H436" s="64">
        <f>G436</f>
        <v>16350</v>
      </c>
    </row>
    <row r="437" spans="2:8" ht="15">
      <c r="B437" s="102">
        <v>42</v>
      </c>
      <c r="C437" s="103" t="s">
        <v>54</v>
      </c>
      <c r="D437" s="104">
        <f>SUM(D438:D439)</f>
        <v>16350</v>
      </c>
      <c r="E437" s="104">
        <f>SUM(E438:E439)</f>
        <v>16350</v>
      </c>
      <c r="F437" s="116">
        <f>SUM(F438:F439)</f>
        <v>33350</v>
      </c>
      <c r="G437" s="64">
        <v>16350</v>
      </c>
      <c r="H437" s="64">
        <f>G437</f>
        <v>16350</v>
      </c>
    </row>
    <row r="438" spans="2:6" ht="12.75">
      <c r="B438" s="100">
        <v>422</v>
      </c>
      <c r="C438" s="101" t="s">
        <v>118</v>
      </c>
      <c r="D438" s="61">
        <v>13000</v>
      </c>
      <c r="E438" s="61">
        <v>13000</v>
      </c>
      <c r="F438" s="129">
        <v>30000</v>
      </c>
    </row>
    <row r="439" spans="2:6" ht="12.75">
      <c r="B439" s="100">
        <v>424</v>
      </c>
      <c r="C439" s="101" t="s">
        <v>48</v>
      </c>
      <c r="D439" s="61">
        <v>3350</v>
      </c>
      <c r="E439" s="61">
        <v>3350</v>
      </c>
      <c r="F439" s="14">
        <v>3350</v>
      </c>
    </row>
    <row r="440" spans="2:6" ht="12.75">
      <c r="B440" s="105"/>
      <c r="C440" s="106"/>
      <c r="D440" s="107"/>
      <c r="E440" s="107"/>
      <c r="F440" s="27"/>
    </row>
    <row r="441" spans="1:6" ht="12.75">
      <c r="A441" s="68">
        <v>48006</v>
      </c>
      <c r="B441" s="105"/>
      <c r="C441" s="106" t="s">
        <v>193</v>
      </c>
      <c r="D441" s="107"/>
      <c r="E441" s="107"/>
      <c r="F441" s="27"/>
    </row>
    <row r="442" spans="2:6" ht="15">
      <c r="B442" s="76">
        <v>4</v>
      </c>
      <c r="C442" s="77" t="s">
        <v>22</v>
      </c>
      <c r="D442" s="78">
        <f>D443</f>
        <v>0</v>
      </c>
      <c r="E442" s="78">
        <f>E443</f>
        <v>0</v>
      </c>
      <c r="F442" s="22">
        <f>F443</f>
        <v>5325</v>
      </c>
    </row>
    <row r="443" spans="2:6" ht="15">
      <c r="B443" s="102">
        <v>42</v>
      </c>
      <c r="C443" s="103" t="s">
        <v>54</v>
      </c>
      <c r="D443" s="104">
        <f>SUM(D444:D445)</f>
        <v>0</v>
      </c>
      <c r="E443" s="104">
        <f>SUM(E444:E445)</f>
        <v>0</v>
      </c>
      <c r="F443" s="116">
        <f>SUM(F444:F445)</f>
        <v>5325</v>
      </c>
    </row>
    <row r="444" spans="2:6" ht="12.75">
      <c r="B444" s="100">
        <v>422</v>
      </c>
      <c r="C444" s="101" t="s">
        <v>118</v>
      </c>
      <c r="D444" s="61">
        <v>0</v>
      </c>
      <c r="E444" s="61">
        <v>0</v>
      </c>
      <c r="F444" s="14">
        <v>5325</v>
      </c>
    </row>
    <row r="445" spans="2:6" ht="12.75">
      <c r="B445" s="105"/>
      <c r="C445" s="106"/>
      <c r="D445" s="107"/>
      <c r="E445" s="107"/>
      <c r="F445" s="27"/>
    </row>
    <row r="446" spans="1:6" ht="12.75">
      <c r="A446" s="68">
        <v>55291</v>
      </c>
      <c r="B446" s="105"/>
      <c r="C446" s="106" t="s">
        <v>162</v>
      </c>
      <c r="D446" s="107"/>
      <c r="E446" s="107"/>
      <c r="F446" s="27"/>
    </row>
    <row r="447" spans="2:8" ht="15">
      <c r="B447" s="76">
        <v>4</v>
      </c>
      <c r="C447" s="77" t="s">
        <v>22</v>
      </c>
      <c r="D447" s="78">
        <f>D448</f>
        <v>84000</v>
      </c>
      <c r="E447" s="78">
        <f>E448</f>
        <v>9000</v>
      </c>
      <c r="F447" s="22">
        <f>F448</f>
        <v>9000</v>
      </c>
      <c r="G447" s="64">
        <f>G448</f>
        <v>84000</v>
      </c>
      <c r="H447" s="64">
        <f>G447</f>
        <v>84000</v>
      </c>
    </row>
    <row r="448" spans="2:8" ht="15">
      <c r="B448" s="102">
        <v>42</v>
      </c>
      <c r="C448" s="103" t="s">
        <v>54</v>
      </c>
      <c r="D448" s="104">
        <f>SUM(D449:D449)</f>
        <v>84000</v>
      </c>
      <c r="E448" s="104">
        <f>SUM(E449:E449)</f>
        <v>9000</v>
      </c>
      <c r="F448" s="116">
        <f>SUM(F449:F449)</f>
        <v>9000</v>
      </c>
      <c r="G448" s="64">
        <v>84000</v>
      </c>
      <c r="H448" s="64">
        <f>G448</f>
        <v>84000</v>
      </c>
    </row>
    <row r="449" spans="2:6" ht="12.75">
      <c r="B449" s="100">
        <v>422</v>
      </c>
      <c r="C449" s="101" t="s">
        <v>118</v>
      </c>
      <c r="D449" s="61">
        <v>84000</v>
      </c>
      <c r="E449" s="115">
        <v>9000</v>
      </c>
      <c r="F449" s="14">
        <v>9000</v>
      </c>
    </row>
    <row r="450" spans="2:6" ht="12.75">
      <c r="B450" s="105"/>
      <c r="C450" s="106"/>
      <c r="D450" s="107"/>
      <c r="E450" s="107"/>
      <c r="F450" s="27"/>
    </row>
    <row r="451" spans="1:6" ht="12.75">
      <c r="A451" s="68" t="s">
        <v>209</v>
      </c>
      <c r="B451" s="105"/>
      <c r="C451" s="106" t="s">
        <v>210</v>
      </c>
      <c r="D451" s="107"/>
      <c r="E451" s="107"/>
      <c r="F451" s="27"/>
    </row>
    <row r="452" spans="1:6" ht="12.75">
      <c r="A452" s="68">
        <v>53082</v>
      </c>
      <c r="B452" s="105"/>
      <c r="C452" s="106" t="s">
        <v>163</v>
      </c>
      <c r="D452" s="107"/>
      <c r="E452" s="107"/>
      <c r="F452" s="27"/>
    </row>
    <row r="453" spans="2:8" ht="15">
      <c r="B453" s="76">
        <v>3</v>
      </c>
      <c r="C453" s="77" t="s">
        <v>14</v>
      </c>
      <c r="D453" s="78">
        <f>D454</f>
        <v>15000</v>
      </c>
      <c r="E453" s="78">
        <f>E454</f>
        <v>15000</v>
      </c>
      <c r="F453" s="22">
        <f>F454</f>
        <v>22956.8</v>
      </c>
      <c r="G453" s="64">
        <f>G454</f>
        <v>0</v>
      </c>
      <c r="H453" s="64">
        <f>G453</f>
        <v>0</v>
      </c>
    </row>
    <row r="454" spans="2:8" ht="15">
      <c r="B454" s="102">
        <v>32</v>
      </c>
      <c r="C454" s="103" t="s">
        <v>18</v>
      </c>
      <c r="D454" s="104">
        <f>D455</f>
        <v>15000</v>
      </c>
      <c r="E454" s="104">
        <f>E455</f>
        <v>15000</v>
      </c>
      <c r="F454" s="116">
        <f>F455</f>
        <v>22956.8</v>
      </c>
      <c r="G454" s="64">
        <v>0</v>
      </c>
      <c r="H454" s="64">
        <f>G454</f>
        <v>0</v>
      </c>
    </row>
    <row r="455" spans="2:6" ht="12.75">
      <c r="B455" s="100">
        <v>322</v>
      </c>
      <c r="C455" s="101" t="s">
        <v>20</v>
      </c>
      <c r="D455" s="61">
        <v>15000</v>
      </c>
      <c r="E455" s="61">
        <v>15000</v>
      </c>
      <c r="F455" s="129">
        <v>22956.8</v>
      </c>
    </row>
    <row r="456" spans="2:8" ht="15">
      <c r="B456" s="76">
        <v>4</v>
      </c>
      <c r="C456" s="77" t="s">
        <v>22</v>
      </c>
      <c r="D456" s="78">
        <f>D457</f>
        <v>12000</v>
      </c>
      <c r="E456" s="78">
        <f>E457</f>
        <v>12000</v>
      </c>
      <c r="F456" s="22">
        <f>F457</f>
        <v>4043.2</v>
      </c>
      <c r="G456" s="64">
        <f>G457</f>
        <v>26000</v>
      </c>
      <c r="H456" s="64">
        <f>G456</f>
        <v>26000</v>
      </c>
    </row>
    <row r="457" spans="2:8" ht="15">
      <c r="B457" s="102">
        <v>42</v>
      </c>
      <c r="C457" s="103" t="s">
        <v>54</v>
      </c>
      <c r="D457" s="104">
        <f>SUM(D458:D459)</f>
        <v>12000</v>
      </c>
      <c r="E457" s="104">
        <f>SUM(E458:E459)</f>
        <v>12000</v>
      </c>
      <c r="F457" s="116">
        <f>SUM(F458:F459)</f>
        <v>4043.2</v>
      </c>
      <c r="G457" s="64">
        <v>26000</v>
      </c>
      <c r="H457" s="64">
        <f>G457</f>
        <v>26000</v>
      </c>
    </row>
    <row r="458" spans="2:6" ht="12.75">
      <c r="B458" s="100">
        <v>412</v>
      </c>
      <c r="C458" s="101" t="s">
        <v>195</v>
      </c>
      <c r="D458" s="61">
        <v>5000</v>
      </c>
      <c r="E458" s="61">
        <v>5000</v>
      </c>
      <c r="F458" s="129">
        <v>4043.2</v>
      </c>
    </row>
    <row r="459" spans="2:6" ht="12.75">
      <c r="B459" s="100">
        <v>422</v>
      </c>
      <c r="C459" s="101" t="s">
        <v>118</v>
      </c>
      <c r="D459" s="61">
        <v>7000</v>
      </c>
      <c r="E459" s="61">
        <v>7000</v>
      </c>
      <c r="F459" s="129">
        <v>0</v>
      </c>
    </row>
    <row r="460" spans="2:6" ht="12.75">
      <c r="B460" s="105"/>
      <c r="C460" s="106"/>
      <c r="D460" s="107"/>
      <c r="E460" s="107"/>
      <c r="F460" s="27"/>
    </row>
    <row r="461" spans="1:6" ht="12.75">
      <c r="A461" s="68" t="s">
        <v>212</v>
      </c>
      <c r="B461" s="105"/>
      <c r="C461" s="106" t="s">
        <v>213</v>
      </c>
      <c r="D461" s="107"/>
      <c r="E461" s="107"/>
      <c r="F461" s="27"/>
    </row>
    <row r="462" spans="1:6" ht="12.75">
      <c r="A462" s="68">
        <v>55291</v>
      </c>
      <c r="B462" s="105"/>
      <c r="C462" s="106" t="s">
        <v>162</v>
      </c>
      <c r="D462" s="107"/>
      <c r="E462" s="107"/>
      <c r="F462" s="27"/>
    </row>
    <row r="463" spans="2:6" ht="15">
      <c r="B463" s="76">
        <v>4</v>
      </c>
      <c r="C463" s="77" t="s">
        <v>22</v>
      </c>
      <c r="D463" s="78">
        <f>D464</f>
        <v>0</v>
      </c>
      <c r="E463" s="78">
        <f>E464</f>
        <v>169210.5</v>
      </c>
      <c r="F463" s="22">
        <f>F464</f>
        <v>169210.5</v>
      </c>
    </row>
    <row r="464" spans="2:6" ht="15">
      <c r="B464" s="102">
        <v>42</v>
      </c>
      <c r="C464" s="103" t="s">
        <v>54</v>
      </c>
      <c r="D464" s="104">
        <f>SUM(D465:D465)</f>
        <v>0</v>
      </c>
      <c r="E464" s="117">
        <f>SUM(E465:E465)</f>
        <v>169210.5</v>
      </c>
      <c r="F464" s="116">
        <f>SUM(F465:F465)</f>
        <v>169210.5</v>
      </c>
    </row>
    <row r="465" spans="2:6" ht="12.75">
      <c r="B465" s="100">
        <v>423</v>
      </c>
      <c r="C465" s="101" t="s">
        <v>211</v>
      </c>
      <c r="D465" s="61"/>
      <c r="E465" s="115">
        <v>169210.5</v>
      </c>
      <c r="F465" s="14">
        <v>169210.5</v>
      </c>
    </row>
    <row r="466" spans="2:6" ht="12.75">
      <c r="B466" s="105"/>
      <c r="C466" s="106"/>
      <c r="D466" s="107"/>
      <c r="E466" s="107"/>
      <c r="F466" s="27"/>
    </row>
    <row r="467" spans="1:6" ht="12.75">
      <c r="A467" s="68" t="s">
        <v>227</v>
      </c>
      <c r="B467" s="105"/>
      <c r="C467" s="106" t="s">
        <v>210</v>
      </c>
      <c r="D467" s="107"/>
      <c r="E467" s="107"/>
      <c r="F467" s="27"/>
    </row>
    <row r="468" spans="1:6" ht="12.75">
      <c r="A468" s="68">
        <v>11001</v>
      </c>
      <c r="B468" s="105"/>
      <c r="C468" s="106" t="s">
        <v>191</v>
      </c>
      <c r="D468" s="107"/>
      <c r="E468" s="107"/>
      <c r="F468" s="27"/>
    </row>
    <row r="469" spans="2:6" ht="15">
      <c r="B469" s="76">
        <v>3</v>
      </c>
      <c r="C469" s="77" t="s">
        <v>14</v>
      </c>
      <c r="D469" s="78"/>
      <c r="E469" s="78"/>
      <c r="F469" s="22">
        <f>F470</f>
        <v>5000</v>
      </c>
    </row>
    <row r="470" spans="2:6" ht="15">
      <c r="B470" s="102">
        <v>32</v>
      </c>
      <c r="C470" s="103" t="s">
        <v>18</v>
      </c>
      <c r="D470" s="104"/>
      <c r="E470" s="104"/>
      <c r="F470" s="116">
        <f>F471</f>
        <v>5000</v>
      </c>
    </row>
    <row r="471" spans="2:6" ht="12.75">
      <c r="B471" s="100">
        <v>322</v>
      </c>
      <c r="C471" s="101" t="s">
        <v>20</v>
      </c>
      <c r="D471" s="61"/>
      <c r="E471" s="61"/>
      <c r="F471" s="129">
        <v>5000</v>
      </c>
    </row>
    <row r="472" spans="2:6" ht="12.75">
      <c r="B472" s="105"/>
      <c r="C472" s="106"/>
      <c r="D472" s="107"/>
      <c r="E472" s="107"/>
      <c r="F472" s="27"/>
    </row>
    <row r="473" spans="1:6" ht="12.75">
      <c r="A473" s="68" t="s">
        <v>127</v>
      </c>
      <c r="B473" s="105"/>
      <c r="C473" s="106" t="s">
        <v>228</v>
      </c>
      <c r="D473" s="107"/>
      <c r="E473" s="107"/>
      <c r="F473" s="27"/>
    </row>
    <row r="474" spans="1:6" ht="12.75">
      <c r="A474" s="68">
        <v>55291</v>
      </c>
      <c r="B474" s="105"/>
      <c r="C474" s="106" t="s">
        <v>229</v>
      </c>
      <c r="D474" s="107"/>
      <c r="E474" s="107"/>
      <c r="F474" s="27"/>
    </row>
    <row r="475" spans="2:6" ht="15">
      <c r="B475" s="76">
        <v>4</v>
      </c>
      <c r="C475" s="77" t="s">
        <v>22</v>
      </c>
      <c r="D475" s="78"/>
      <c r="E475" s="78"/>
      <c r="F475" s="22">
        <f>F476</f>
        <v>10000</v>
      </c>
    </row>
    <row r="476" spans="2:6" ht="15">
      <c r="B476" s="102">
        <v>45</v>
      </c>
      <c r="C476" s="103" t="s">
        <v>233</v>
      </c>
      <c r="D476" s="104"/>
      <c r="E476" s="117"/>
      <c r="F476" s="116">
        <f>SUM(F477:F477)</f>
        <v>10000</v>
      </c>
    </row>
    <row r="477" spans="2:6" ht="12.75">
      <c r="B477" s="100">
        <v>451</v>
      </c>
      <c r="C477" s="101" t="s">
        <v>233</v>
      </c>
      <c r="D477" s="61"/>
      <c r="E477" s="115"/>
      <c r="F477" s="14">
        <v>10000</v>
      </c>
    </row>
    <row r="478" spans="2:6" ht="12.75">
      <c r="B478" s="105"/>
      <c r="C478" s="106"/>
      <c r="D478" s="107"/>
      <c r="E478" s="122"/>
      <c r="F478" s="27"/>
    </row>
    <row r="479" spans="1:6" ht="12.75">
      <c r="A479" s="68" t="s">
        <v>127</v>
      </c>
      <c r="B479" s="105"/>
      <c r="C479" s="106" t="s">
        <v>228</v>
      </c>
      <c r="D479" s="107"/>
      <c r="E479" s="107"/>
      <c r="F479" s="27"/>
    </row>
    <row r="480" spans="1:6" ht="12.75">
      <c r="A480" s="68">
        <v>62300</v>
      </c>
      <c r="B480" s="105"/>
      <c r="C480" s="106" t="s">
        <v>230</v>
      </c>
      <c r="D480" s="107"/>
      <c r="E480" s="107"/>
      <c r="F480" s="27"/>
    </row>
    <row r="481" spans="2:6" ht="15">
      <c r="B481" s="76">
        <v>4</v>
      </c>
      <c r="C481" s="77" t="s">
        <v>22</v>
      </c>
      <c r="D481" s="78"/>
      <c r="E481" s="78"/>
      <c r="F481" s="22">
        <f>F482</f>
        <v>20000</v>
      </c>
    </row>
    <row r="482" spans="2:6" ht="15">
      <c r="B482" s="102">
        <v>45</v>
      </c>
      <c r="C482" s="103" t="s">
        <v>233</v>
      </c>
      <c r="D482" s="104"/>
      <c r="E482" s="117"/>
      <c r="F482" s="116">
        <f>SUM(F483:F483)</f>
        <v>20000</v>
      </c>
    </row>
    <row r="483" spans="2:6" ht="12.75">
      <c r="B483" s="100">
        <v>451</v>
      </c>
      <c r="C483" s="101" t="s">
        <v>233</v>
      </c>
      <c r="D483" s="61"/>
      <c r="E483" s="115"/>
      <c r="F483" s="14">
        <v>20000</v>
      </c>
    </row>
    <row r="484" spans="2:6" ht="12.75">
      <c r="B484" s="105"/>
      <c r="C484" s="106"/>
      <c r="D484" s="107"/>
      <c r="E484" s="122"/>
      <c r="F484" s="27"/>
    </row>
    <row r="485" spans="2:6" ht="15" thickBot="1">
      <c r="B485" s="87"/>
      <c r="C485" s="88"/>
      <c r="D485" s="89"/>
      <c r="E485" s="89"/>
      <c r="F485" s="121"/>
    </row>
    <row r="486" spans="2:8" ht="15.75" thickBot="1">
      <c r="B486" s="88"/>
      <c r="C486" s="110" t="s">
        <v>23</v>
      </c>
      <c r="D486" s="72">
        <f>D12+D24+D36+D54+D62+D69+D84+D100+D93+D109+D120+D129+D133+D140+D147+D155+D171+D179+D186+D193+D199+D205+D211+D218+D231+D238+D163+D224+D246+D253+D261+D268+D284+D291+D298+D321+D336+D349+D367+D379+D391+D406+D416+D422+D429+D436+D442+D447+D453+D456</f>
        <v>8643577.530000001</v>
      </c>
      <c r="E486" s="72">
        <f>E12+E24+E36+E54+E62+E69+E76+E84+E100+E93+E109+E120+E129+E133+E140+E147+E155+E171+E179+E186+E193+E199+E205+E211+E218+E231+E238+E163+E224+E246+E253+E261+E268+E284+E291+E298+E309+E321+E336+E349+E360+E367+E379+E385+E391+E398+E406+E416+E422+E429+E436+E442+E447+E453+E456+E463</f>
        <v>8745805.870000001</v>
      </c>
      <c r="F486" s="24">
        <f>F12+F24+F36+F54+F62+F69+F76+F83+F100+F93+F109+F120+F129+F133+F140+F147+F155+F171+F179+F186+F193+F199+F205+F211+F218+F231+F238+F163+F224+F246+F253+F261+F268+F284+F291+F298+F309+F321+F336+F349+F360+F367+F379+F385+F391+F398+F406+F416+F422+F429+F436+F442+F447+F453+F456+F463+F469+F475+F481</f>
        <v>8245880.29</v>
      </c>
      <c r="G486" s="72">
        <f>G12+G24+G36+G54+G76+G83+G109+G120+G129+G133+G140+G147+G155+G171+G179+G199+G205+G238+G163+G246+G253+G268+G284+G291+G298+G321+G336+G349+G367+G416+G436+G447+G453+G456</f>
        <v>8074177.53</v>
      </c>
      <c r="H486" s="72">
        <f>H12+H24+H36+H54+H76+H83+H109+H120+H129+H133+H140+H147+H155+H171+H179+H199+H205+H238+H163+H246+H253+H268+H284+H291+H298+H321+H336+H349+H367+H416+H436+H447+H453+H456</f>
        <v>8074177.53</v>
      </c>
    </row>
    <row r="487" spans="2:6" ht="12.75">
      <c r="B487" s="88"/>
      <c r="C487" s="88"/>
      <c r="D487" s="89"/>
      <c r="E487" s="89"/>
      <c r="F487" s="121"/>
    </row>
    <row r="488" spans="3:8" ht="15">
      <c r="C488" s="70"/>
      <c r="F488" s="7">
        <f>F486-F298-8127430.29</f>
        <v>0</v>
      </c>
      <c r="G488" s="7">
        <f>G486-G298-7936677.53</f>
        <v>0</v>
      </c>
      <c r="H488" s="7">
        <f>H486-H298-7936677.53</f>
        <v>0</v>
      </c>
    </row>
    <row r="489" spans="3:6" ht="15">
      <c r="C489" s="70"/>
      <c r="D489" s="69"/>
      <c r="E489" s="69"/>
      <c r="F489" s="7"/>
    </row>
    <row r="492" ht="12.75">
      <c r="G492" s="73" t="s">
        <v>141</v>
      </c>
    </row>
    <row r="493" ht="12.75">
      <c r="G493" s="73" t="s">
        <v>140</v>
      </c>
    </row>
    <row r="495" spans="4:6" ht="15">
      <c r="D495" s="64"/>
      <c r="E495" s="64"/>
      <c r="F495" s="9"/>
    </row>
  </sheetData>
  <mergeCells count="3">
    <mergeCell ref="A1:H1"/>
    <mergeCell ref="A2:H2"/>
    <mergeCell ref="A3:H3"/>
  </mergeCells>
  <printOptions/>
  <pageMargins left="0.2362204724409449" right="0.2755905511811024" top="0.4724409448818898" bottom="0.5118110236220472" header="0.35433070866141736" footer="0.2362204724409449"/>
  <pageSetup fitToHeight="0" fitToWidth="1" horizontalDpi="600" verticalDpi="600" orientation="portrait" paperSize="9" scale="78" r:id="rId3"/>
  <headerFooter alignWithMargins="0">
    <oddFooter>&amp;CStranica &amp;P+2 od 15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Korisnik</cp:lastModifiedBy>
  <cp:lastPrinted>2020-12-15T10:33:11Z</cp:lastPrinted>
  <dcterms:created xsi:type="dcterms:W3CDTF">2011-12-21T08:27:12Z</dcterms:created>
  <dcterms:modified xsi:type="dcterms:W3CDTF">2020-12-15T10:36:35Z</dcterms:modified>
  <cp:category/>
  <cp:version/>
  <cp:contentType/>
  <cp:contentStatus/>
</cp:coreProperties>
</file>